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tabRatio="688" firstSheet="6" activeTab="6"/>
  </bookViews>
  <sheets>
    <sheet name="Ведом консолид 2014-2016" sheetId="1" r:id="rId1"/>
    <sheet name="распред консолид 2014-2016" sheetId="2" r:id="rId2"/>
    <sheet name="ведом консолид 2014" sheetId="3" r:id="rId3"/>
    <sheet name="распред консолид2014" sheetId="4" r:id="rId4"/>
    <sheet name="ведом без посел 2014-2016" sheetId="5" r:id="rId5"/>
    <sheet name="распред без посел 2014-2016" sheetId="6" r:id="rId6"/>
    <sheet name="2016г" sheetId="7" r:id="rId7"/>
  </sheets>
  <definedNames>
    <definedName name="_xlnm.Print_Area" localSheetId="6">'2016г'!$A$1:$D$469</definedName>
    <definedName name="_xlnm.Print_Area" localSheetId="0">'Ведом консолид 2014-2016'!$A$1:$I$560</definedName>
  </definedNames>
  <calcPr calcId="144525"/>
</workbook>
</file>

<file path=xl/calcChain.xml><?xml version="1.0" encoding="utf-8"?>
<calcChain xmlns="http://schemas.openxmlformats.org/spreadsheetml/2006/main">
  <c r="D376" i="7" l="1"/>
  <c r="D430" i="7"/>
  <c r="D399" i="7"/>
  <c r="D402" i="7"/>
  <c r="D418" i="7"/>
  <c r="D421" i="7"/>
  <c r="D85" i="7" l="1"/>
  <c r="D317" i="7" l="1"/>
  <c r="D314" i="7"/>
  <c r="D159" i="7"/>
  <c r="D158" i="7" s="1"/>
  <c r="D153" i="7"/>
  <c r="D152" i="7" s="1"/>
  <c r="D364" i="7" l="1"/>
  <c r="D438" i="7" l="1"/>
  <c r="D132" i="7" l="1"/>
  <c r="D466" i="7" l="1"/>
  <c r="D453" i="7" l="1"/>
  <c r="D462" i="7" l="1"/>
  <c r="D374" i="7"/>
  <c r="D468" i="7"/>
  <c r="D467" i="7" s="1"/>
  <c r="D444" i="7"/>
  <c r="D465" i="7"/>
  <c r="D464" i="7" s="1"/>
  <c r="D169" i="7"/>
  <c r="D168" i="7" s="1"/>
  <c r="D338" i="7"/>
  <c r="D335" i="7"/>
  <c r="D331" i="7"/>
  <c r="D463" i="7" l="1"/>
  <c r="D166" i="7"/>
  <c r="D162" i="7" l="1"/>
  <c r="D161" i="7" s="1"/>
  <c r="D156" i="7"/>
  <c r="D155" i="7" s="1"/>
  <c r="D150" i="7"/>
  <c r="D149" i="7" s="1"/>
  <c r="D243" i="7" l="1"/>
  <c r="D366" i="7" l="1"/>
  <c r="D365" i="7" s="1"/>
  <c r="D230" i="7" l="1"/>
  <c r="D212" i="7"/>
  <c r="D208" i="7"/>
  <c r="D437" i="7"/>
  <c r="D436" i="7" s="1"/>
  <c r="D435" i="7" s="1"/>
  <c r="D322" i="7"/>
  <c r="D321" i="7" s="1"/>
  <c r="D133" i="7"/>
  <c r="D345" i="7"/>
  <c r="D344" i="7"/>
  <c r="D343" i="7" l="1"/>
  <c r="D296" i="7"/>
  <c r="D260" i="7" l="1"/>
  <c r="D289" i="7"/>
  <c r="D288" i="7" s="1"/>
  <c r="D283" i="7"/>
  <c r="D282" i="7" s="1"/>
  <c r="D286" i="7"/>
  <c r="D285" i="7" s="1"/>
  <c r="D295" i="7"/>
  <c r="D294" i="7" s="1"/>
  <c r="D265" i="7"/>
  <c r="D264" i="7" s="1"/>
  <c r="D307" i="7"/>
  <c r="D306" i="7" s="1"/>
  <c r="D262" i="7"/>
  <c r="D261" i="7" s="1"/>
  <c r="D268" i="7"/>
  <c r="D267" i="7" s="1"/>
  <c r="D304" i="7"/>
  <c r="D303" i="7" s="1"/>
  <c r="D310" i="7"/>
  <c r="D309" i="7" s="1"/>
  <c r="D301" i="7"/>
  <c r="D300" i="7" s="1"/>
  <c r="D298" i="7"/>
  <c r="D297" i="7" s="1"/>
  <c r="D280" i="7"/>
  <c r="D279" i="7" s="1"/>
  <c r="D277" i="7"/>
  <c r="D276" i="7" s="1"/>
  <c r="D292" i="7" l="1"/>
  <c r="D291" i="7" s="1"/>
  <c r="D274" i="7"/>
  <c r="D273" i="7" s="1"/>
  <c r="D271" i="7"/>
  <c r="D270" i="7" s="1"/>
  <c r="D351" i="7" l="1"/>
  <c r="D350" i="7" s="1"/>
  <c r="D233" i="7" l="1"/>
  <c r="D238" i="7"/>
  <c r="D252" i="7"/>
  <c r="D248" i="7"/>
  <c r="D247" i="7" s="1"/>
  <c r="D245" i="7"/>
  <c r="D244" i="7" s="1"/>
  <c r="D191" i="7"/>
  <c r="D186" i="7"/>
  <c r="D181" i="7"/>
  <c r="D176" i="7"/>
  <c r="D413" i="7" l="1"/>
  <c r="D217" i="7"/>
  <c r="D107" i="7"/>
  <c r="D104" i="7"/>
  <c r="D41" i="7"/>
  <c r="D44" i="7"/>
  <c r="D225" i="7" l="1"/>
  <c r="D220" i="7"/>
  <c r="D200" i="7"/>
  <c r="D359" i="7" l="1"/>
  <c r="D358" i="7" s="1"/>
  <c r="D84" i="7"/>
  <c r="D83" i="7" s="1"/>
  <c r="D82" i="7" s="1"/>
  <c r="D81" i="7" s="1"/>
  <c r="D341" i="7" l="1"/>
  <c r="D112" i="7" l="1"/>
  <c r="D381" i="7"/>
  <c r="D380" i="7" s="1"/>
  <c r="D12" i="7"/>
  <c r="D15" i="7"/>
  <c r="D434" i="7" l="1"/>
  <c r="D342" i="7" l="1"/>
  <c r="D340" i="7"/>
  <c r="D339" i="7" s="1"/>
  <c r="D461" i="7" l="1"/>
  <c r="D460" i="7" s="1"/>
  <c r="D459" i="7" s="1"/>
  <c r="D458" i="7" s="1"/>
  <c r="D79" i="7"/>
  <c r="D78" i="7" s="1"/>
  <c r="D77" i="7" s="1"/>
  <c r="D76" i="7" s="1"/>
  <c r="D390" i="7"/>
  <c r="D389" i="7" s="1"/>
  <c r="D388" i="7" s="1"/>
  <c r="D242" i="7"/>
  <c r="D240" i="7"/>
  <c r="D121" i="7"/>
  <c r="D120" i="7" s="1"/>
  <c r="D119" i="7" s="1"/>
  <c r="D118" i="7" s="1"/>
  <c r="D74" i="7"/>
  <c r="D73" i="7" s="1"/>
  <c r="D72" i="7" s="1"/>
  <c r="D71" i="7" s="1"/>
  <c r="D69" i="7"/>
  <c r="D68" i="7" s="1"/>
  <c r="D67" i="7" s="1"/>
  <c r="D66" i="7" s="1"/>
  <c r="D356" i="7"/>
  <c r="D355" i="7" s="1"/>
  <c r="D354" i="7" s="1"/>
  <c r="D353" i="7" s="1"/>
  <c r="D165" i="7"/>
  <c r="D164" i="7" s="1"/>
  <c r="D148" i="7" s="1"/>
  <c r="D363" i="7"/>
  <c r="D362" i="7" s="1"/>
  <c r="D361" i="7" s="1"/>
  <c r="D375" i="7"/>
  <c r="D373" i="7"/>
  <c r="D138" i="7"/>
  <c r="D137" i="7" s="1"/>
  <c r="D136" i="7" s="1"/>
  <c r="D135" i="7" s="1"/>
  <c r="D131" i="7"/>
  <c r="D116" i="7"/>
  <c r="D115" i="7" s="1"/>
  <c r="D114" i="7" s="1"/>
  <c r="D113" i="7" s="1"/>
  <c r="D111" i="7"/>
  <c r="D110" i="7" s="1"/>
  <c r="D109" i="7" s="1"/>
  <c r="D108" i="7" s="1"/>
  <c r="D99" i="7"/>
  <c r="D98" i="7" s="1"/>
  <c r="D97" i="7" s="1"/>
  <c r="D96" i="7" s="1"/>
  <c r="D94" i="7"/>
  <c r="D93" i="7" s="1"/>
  <c r="D92" i="7" s="1"/>
  <c r="D91" i="7" s="1"/>
  <c r="D89" i="7"/>
  <c r="D88" i="7" s="1"/>
  <c r="D87" i="7" s="1"/>
  <c r="D86" i="7" s="1"/>
  <c r="D48" i="7"/>
  <c r="D47" i="7" s="1"/>
  <c r="D46" i="7" s="1"/>
  <c r="D45" i="7" s="1"/>
  <c r="D348" i="7"/>
  <c r="D347" i="7" s="1"/>
  <c r="D346" i="7" s="1"/>
  <c r="D337" i="7"/>
  <c r="D336" i="7" s="1"/>
  <c r="D334" i="7"/>
  <c r="D333" i="7" s="1"/>
  <c r="D192" i="7"/>
  <c r="D190" i="7"/>
  <c r="D253" i="7"/>
  <c r="D251" i="7"/>
  <c r="D182" i="7"/>
  <c r="D180" i="7"/>
  <c r="D187" i="7"/>
  <c r="D185" i="7"/>
  <c r="D237" i="7"/>
  <c r="D236" i="7" s="1"/>
  <c r="D177" i="7"/>
  <c r="D175" i="7"/>
  <c r="D330" i="7"/>
  <c r="D329" i="7" s="1"/>
  <c r="D327" i="7"/>
  <c r="D326" i="7" s="1"/>
  <c r="D372" i="7" l="1"/>
  <c r="D130" i="7"/>
  <c r="D129" i="7" s="1"/>
  <c r="D128" i="7" s="1"/>
  <c r="E324" i="7"/>
  <c r="D332" i="7"/>
  <c r="D174" i="7"/>
  <c r="D325" i="7"/>
  <c r="D250" i="7"/>
  <c r="D179" i="7"/>
  <c r="D189" i="7"/>
  <c r="D184" i="7"/>
  <c r="D239" i="7"/>
  <c r="D324" i="7" l="1"/>
  <c r="D126" i="7"/>
  <c r="D125" i="7" s="1"/>
  <c r="D124" i="7" s="1"/>
  <c r="D123" i="7" s="1"/>
  <c r="D146" i="7"/>
  <c r="D145" i="7" s="1"/>
  <c r="D143" i="7"/>
  <c r="D142" i="7" s="1"/>
  <c r="D386" i="7"/>
  <c r="D385" i="7" s="1"/>
  <c r="D384" i="7" s="1"/>
  <c r="D259" i="7"/>
  <c r="D257" i="7"/>
  <c r="D234" i="7"/>
  <c r="D232" i="7"/>
  <c r="D256" i="7" l="1"/>
  <c r="D231" i="7"/>
  <c r="D141" i="7"/>
  <c r="D229" i="7" l="1"/>
  <c r="D228" i="7" s="1"/>
  <c r="D221" i="7"/>
  <c r="D219" i="7"/>
  <c r="D226" i="7"/>
  <c r="D224" i="7"/>
  <c r="D19" i="7"/>
  <c r="D18" i="7" s="1"/>
  <c r="D17" i="7" s="1"/>
  <c r="D16" i="7" s="1"/>
  <c r="D429" i="7"/>
  <c r="D428" i="7" s="1"/>
  <c r="D424" i="7"/>
  <c r="D423" i="7" s="1"/>
  <c r="D422" i="7" s="1"/>
  <c r="D420" i="7"/>
  <c r="D419" i="7" s="1"/>
  <c r="D417" i="7"/>
  <c r="D416" i="7" s="1"/>
  <c r="D216" i="7"/>
  <c r="D214" i="7"/>
  <c r="D211" i="7"/>
  <c r="D209" i="7"/>
  <c r="D207" i="7"/>
  <c r="D106" i="7"/>
  <c r="D36" i="7"/>
  <c r="D35" i="7" s="1"/>
  <c r="D34" i="7" s="1"/>
  <c r="D33" i="7" s="1"/>
  <c r="D31" i="7"/>
  <c r="D29" i="7"/>
  <c r="D24" i="7"/>
  <c r="D23" i="7" s="1"/>
  <c r="D22" i="7" s="1"/>
  <c r="D21" i="7" s="1"/>
  <c r="D412" i="7"/>
  <c r="D411" i="7" s="1"/>
  <c r="D409" i="7"/>
  <c r="D408" i="7" s="1"/>
  <c r="D405" i="7"/>
  <c r="D404" i="7" s="1"/>
  <c r="D403" i="7" s="1"/>
  <c r="D401" i="7"/>
  <c r="D400" i="7" s="1"/>
  <c r="D398" i="7"/>
  <c r="D396" i="7"/>
  <c r="D204" i="7"/>
  <c r="D202" i="7"/>
  <c r="D199" i="7"/>
  <c r="D197" i="7"/>
  <c r="D195" i="7"/>
  <c r="D43" i="7"/>
  <c r="D14" i="7"/>
  <c r="D11" i="7" s="1"/>
  <c r="D10" i="7" s="1"/>
  <c r="D9" i="7" s="1"/>
  <c r="D40" i="7" l="1"/>
  <c r="D39" i="7" s="1"/>
  <c r="D38" i="7" s="1"/>
  <c r="D103" i="7"/>
  <c r="D102" i="7" s="1"/>
  <c r="D101" i="7" s="1"/>
  <c r="D8" i="7"/>
  <c r="D201" i="7"/>
  <c r="D223" i="7"/>
  <c r="D213" i="7"/>
  <c r="D28" i="7"/>
  <c r="D27" i="7" s="1"/>
  <c r="D26" i="7" s="1"/>
  <c r="D415" i="7"/>
  <c r="D414" i="7" s="1"/>
  <c r="D395" i="7"/>
  <c r="D394" i="7" s="1"/>
  <c r="D194" i="7"/>
  <c r="D167" i="7" s="1"/>
  <c r="D407" i="7"/>
  <c r="D206" i="7"/>
  <c r="D218" i="7"/>
  <c r="D393" i="7" l="1"/>
  <c r="D378" i="7" l="1"/>
  <c r="D377" i="7" s="1"/>
  <c r="D371" i="7" s="1"/>
  <c r="D64" i="7"/>
  <c r="D63" i="7" s="1"/>
  <c r="D62" i="7" s="1"/>
  <c r="D61" i="7" s="1"/>
  <c r="D59" i="7"/>
  <c r="D58" i="7" s="1"/>
  <c r="D57" i="7" s="1"/>
  <c r="D56" i="7" s="1"/>
  <c r="D54" i="7"/>
  <c r="D53" i="7" s="1"/>
  <c r="D52" i="7" s="1"/>
  <c r="D51" i="7" s="1"/>
  <c r="D50" i="7" s="1"/>
  <c r="D316" i="7"/>
  <c r="D315" i="7" s="1"/>
  <c r="D313" i="7"/>
  <c r="D312" i="7" s="1"/>
  <c r="D456" i="7"/>
  <c r="D455" i="7" s="1"/>
  <c r="D454" i="7" s="1"/>
  <c r="D452" i="7"/>
  <c r="D451" i="7" s="1"/>
  <c r="D450" i="7" s="1"/>
  <c r="D447" i="7"/>
  <c r="D446" i="7" s="1"/>
  <c r="D445" i="7" s="1"/>
  <c r="D443" i="7"/>
  <c r="D442" i="7" s="1"/>
  <c r="D441" i="7" s="1"/>
  <c r="D440" i="7" s="1"/>
  <c r="D433" i="7"/>
  <c r="D432" i="7"/>
  <c r="D431" i="7" s="1"/>
  <c r="D255" i="7" l="1"/>
  <c r="D140" i="7" s="1"/>
  <c r="D427" i="7"/>
  <c r="D426" i="7" s="1"/>
  <c r="D392" i="7" s="1"/>
  <c r="D449" i="7"/>
  <c r="D439" i="7" s="1"/>
  <c r="D469" i="7" l="1"/>
  <c r="H367" i="1"/>
  <c r="I367" i="1"/>
  <c r="G367" i="1"/>
  <c r="G48" i="2"/>
  <c r="H48" i="2"/>
  <c r="H262" i="6"/>
  <c r="H261" i="6" s="1"/>
  <c r="H260" i="6" s="1"/>
  <c r="G262" i="6"/>
  <c r="G261" i="6" s="1"/>
  <c r="G260" i="6" s="1"/>
  <c r="F262" i="6"/>
  <c r="F261" i="6" s="1"/>
  <c r="F260" i="6" s="1"/>
  <c r="I365" i="5"/>
  <c r="I364" i="5" s="1"/>
  <c r="I363" i="5" s="1"/>
  <c r="H365" i="5"/>
  <c r="H364" i="5" s="1"/>
  <c r="H363" i="5" s="1"/>
  <c r="G365" i="5"/>
  <c r="G364" i="5" s="1"/>
  <c r="G363" i="5" s="1"/>
  <c r="F280" i="4"/>
  <c r="F279" i="4" s="1"/>
  <c r="F278" i="4" s="1"/>
  <c r="G280" i="2"/>
  <c r="G279" i="2" s="1"/>
  <c r="G278" i="2" s="1"/>
  <c r="H280" i="2"/>
  <c r="H279" i="2" s="1"/>
  <c r="H278" i="2" s="1"/>
  <c r="F280" i="2"/>
  <c r="F279" i="2" s="1"/>
  <c r="F278" i="2" s="1"/>
  <c r="H268" i="6"/>
  <c r="G268" i="6"/>
  <c r="F268" i="6"/>
  <c r="H266" i="6"/>
  <c r="G266" i="6"/>
  <c r="F266" i="6"/>
  <c r="H254" i="6"/>
  <c r="H253" i="6" s="1"/>
  <c r="H252" i="6" s="1"/>
  <c r="G254" i="6"/>
  <c r="G253" i="6" s="1"/>
  <c r="G252" i="6" s="1"/>
  <c r="F254" i="6"/>
  <c r="F253" i="6" s="1"/>
  <c r="F252" i="6" s="1"/>
  <c r="H250" i="6"/>
  <c r="H249" i="6" s="1"/>
  <c r="G250" i="6"/>
  <c r="G249" i="6" s="1"/>
  <c r="F250" i="6"/>
  <c r="F249" i="6" s="1"/>
  <c r="H247" i="6"/>
  <c r="G247" i="6"/>
  <c r="F247" i="6"/>
  <c r="H243" i="6"/>
  <c r="H242" i="6" s="1"/>
  <c r="G243" i="6"/>
  <c r="G242" i="6" s="1"/>
  <c r="F243" i="6"/>
  <c r="F242" i="6" s="1"/>
  <c r="H239" i="6"/>
  <c r="H238" i="6" s="1"/>
  <c r="G239" i="6"/>
  <c r="G238" i="6" s="1"/>
  <c r="F239" i="6"/>
  <c r="F238" i="6" s="1"/>
  <c r="H236" i="6"/>
  <c r="G236" i="6"/>
  <c r="F236" i="6"/>
  <c r="H234" i="6"/>
  <c r="G234" i="6"/>
  <c r="F234" i="6"/>
  <c r="H213" i="6"/>
  <c r="G213" i="6"/>
  <c r="F213" i="6"/>
  <c r="H211" i="6"/>
  <c r="G211" i="6"/>
  <c r="F211" i="6"/>
  <c r="H208" i="6"/>
  <c r="G208" i="6"/>
  <c r="F208" i="6"/>
  <c r="H203" i="6"/>
  <c r="G203" i="6"/>
  <c r="F203" i="6"/>
  <c r="H199" i="6"/>
  <c r="G199" i="6"/>
  <c r="F199" i="6"/>
  <c r="H197" i="6"/>
  <c r="G197" i="6"/>
  <c r="F197" i="6"/>
  <c r="H193" i="6"/>
  <c r="G193" i="6"/>
  <c r="F193" i="6"/>
  <c r="H188" i="6"/>
  <c r="G188" i="6"/>
  <c r="F188" i="6"/>
  <c r="H183" i="6"/>
  <c r="G183" i="6"/>
  <c r="F183" i="6"/>
  <c r="H181" i="6"/>
  <c r="G181" i="6"/>
  <c r="F181" i="6"/>
  <c r="F180" i="6" s="1"/>
  <c r="H177" i="6"/>
  <c r="G177" i="6"/>
  <c r="F177" i="6"/>
  <c r="H175" i="6"/>
  <c r="G175" i="6"/>
  <c r="F175" i="6"/>
  <c r="H172" i="6"/>
  <c r="G172" i="6"/>
  <c r="F172" i="6"/>
  <c r="H169" i="6"/>
  <c r="H168" i="6" s="1"/>
  <c r="H167" i="6" s="1"/>
  <c r="G169" i="6"/>
  <c r="G168" i="6" s="1"/>
  <c r="G167" i="6" s="1"/>
  <c r="F169" i="6"/>
  <c r="F168" i="6" s="1"/>
  <c r="F167" i="6" s="1"/>
  <c r="H164" i="6"/>
  <c r="G164" i="6"/>
  <c r="F164" i="6"/>
  <c r="H161" i="6"/>
  <c r="G161" i="6"/>
  <c r="F161" i="6"/>
  <c r="H157" i="6"/>
  <c r="H156" i="6" s="1"/>
  <c r="G157" i="6"/>
  <c r="G156" i="6" s="1"/>
  <c r="F157" i="6"/>
  <c r="F156" i="6" s="1"/>
  <c r="H153" i="6"/>
  <c r="G153" i="6"/>
  <c r="F153" i="6"/>
  <c r="H150" i="6"/>
  <c r="G150" i="6"/>
  <c r="F150" i="6"/>
  <c r="H147" i="6"/>
  <c r="G147" i="6"/>
  <c r="F147" i="6"/>
  <c r="H142" i="6"/>
  <c r="G142" i="6"/>
  <c r="F142" i="6"/>
  <c r="H139" i="6"/>
  <c r="G139" i="6"/>
  <c r="F139" i="6"/>
  <c r="H135" i="6"/>
  <c r="G135" i="6"/>
  <c r="F135" i="6"/>
  <c r="H131" i="6"/>
  <c r="G131" i="6"/>
  <c r="F131" i="6"/>
  <c r="H128" i="6"/>
  <c r="G128" i="6"/>
  <c r="F128" i="6"/>
  <c r="H123" i="6"/>
  <c r="H122" i="6" s="1"/>
  <c r="G123" i="6"/>
  <c r="G122" i="6" s="1"/>
  <c r="F123" i="6"/>
  <c r="F122" i="6" s="1"/>
  <c r="H120" i="6"/>
  <c r="G120" i="6"/>
  <c r="F120" i="6"/>
  <c r="H96" i="6"/>
  <c r="G96" i="6"/>
  <c r="F96" i="6"/>
  <c r="H93" i="6"/>
  <c r="H92" i="6" s="1"/>
  <c r="G93" i="6"/>
  <c r="G92" i="6" s="1"/>
  <c r="F93" i="6"/>
  <c r="F92" i="6" s="1"/>
  <c r="H89" i="6"/>
  <c r="H88" i="6" s="1"/>
  <c r="G89" i="6"/>
  <c r="G88" i="6" s="1"/>
  <c r="F89" i="6"/>
  <c r="F88" i="6" s="1"/>
  <c r="H86" i="6"/>
  <c r="G86" i="6"/>
  <c r="F86" i="6"/>
  <c r="H84" i="6"/>
  <c r="G84" i="6"/>
  <c r="F84" i="6"/>
  <c r="H82" i="6"/>
  <c r="G82" i="6"/>
  <c r="F82" i="6"/>
  <c r="H80" i="6"/>
  <c r="G80" i="6"/>
  <c r="F80" i="6"/>
  <c r="H78" i="6"/>
  <c r="G78" i="6"/>
  <c r="F78" i="6"/>
  <c r="H64" i="6"/>
  <c r="G64" i="6"/>
  <c r="F64" i="6"/>
  <c r="H51" i="6"/>
  <c r="G51" i="6"/>
  <c r="F51" i="6"/>
  <c r="H49" i="6"/>
  <c r="G49" i="6"/>
  <c r="F49" i="6"/>
  <c r="H46" i="6"/>
  <c r="G46" i="6"/>
  <c r="F46" i="6"/>
  <c r="H43" i="6"/>
  <c r="G43" i="6"/>
  <c r="F43" i="6"/>
  <c r="H26" i="6"/>
  <c r="G26" i="6"/>
  <c r="F26" i="6"/>
  <c r="H24" i="6"/>
  <c r="G24" i="6"/>
  <c r="F24" i="6"/>
  <c r="H21" i="6"/>
  <c r="G21" i="6"/>
  <c r="F21" i="6"/>
  <c r="H16" i="6"/>
  <c r="H15" i="6" s="1"/>
  <c r="H14" i="6" s="1"/>
  <c r="G16" i="6"/>
  <c r="G15" i="6" s="1"/>
  <c r="G14" i="6" s="1"/>
  <c r="F16" i="6"/>
  <c r="F15" i="6" s="1"/>
  <c r="F14" i="6" s="1"/>
  <c r="G196" i="6" l="1"/>
  <c r="G210" i="6"/>
  <c r="G233" i="6"/>
  <c r="G232" i="6" s="1"/>
  <c r="F48" i="6"/>
  <c r="G61" i="6"/>
  <c r="G138" i="6"/>
  <c r="G20" i="6"/>
  <c r="G19" i="6" s="1"/>
  <c r="G48" i="6"/>
  <c r="H61" i="6"/>
  <c r="H58" i="6" s="1"/>
  <c r="H57" i="6" s="1"/>
  <c r="H233" i="6"/>
  <c r="H232" i="6" s="1"/>
  <c r="H246" i="6"/>
  <c r="H245" i="6" s="1"/>
  <c r="G265" i="6"/>
  <c r="G264" i="6" s="1"/>
  <c r="G146" i="6"/>
  <c r="G174" i="6"/>
  <c r="H180" i="6"/>
  <c r="F191" i="6"/>
  <c r="G58" i="6"/>
  <c r="G57" i="6" s="1"/>
  <c r="G95" i="6"/>
  <c r="F146" i="6"/>
  <c r="F160" i="6"/>
  <c r="G160" i="6"/>
  <c r="F138" i="6"/>
  <c r="H146" i="6"/>
  <c r="H174" i="6"/>
  <c r="H196" i="6"/>
  <c r="H210" i="6"/>
  <c r="H207" i="6" s="1"/>
  <c r="H265" i="6"/>
  <c r="H264" i="6" s="1"/>
  <c r="G127" i="6"/>
  <c r="G126" i="6" s="1"/>
  <c r="F95" i="6"/>
  <c r="F91" i="6" s="1"/>
  <c r="H127" i="6"/>
  <c r="F246" i="6"/>
  <c r="F245" i="6" s="1"/>
  <c r="F187" i="6"/>
  <c r="G207" i="6"/>
  <c r="H48" i="6"/>
  <c r="G246" i="6"/>
  <c r="G245" i="6" s="1"/>
  <c r="H20" i="6"/>
  <c r="H19" i="6" s="1"/>
  <c r="G42" i="6"/>
  <c r="F61" i="6"/>
  <c r="F58" i="6" s="1"/>
  <c r="F57" i="6" s="1"/>
  <c r="H95" i="6"/>
  <c r="H91" i="6" s="1"/>
  <c r="G191" i="6"/>
  <c r="G187" i="6" s="1"/>
  <c r="G186" i="6" s="1"/>
  <c r="F233" i="6"/>
  <c r="F232" i="6" s="1"/>
  <c r="F231" i="6" s="1"/>
  <c r="F20" i="6"/>
  <c r="F19" i="6" s="1"/>
  <c r="F127" i="6"/>
  <c r="F126" i="6" s="1"/>
  <c r="H138" i="6"/>
  <c r="H126" i="6" s="1"/>
  <c r="H160" i="6"/>
  <c r="H145" i="6" s="1"/>
  <c r="F174" i="6"/>
  <c r="F171" i="6" s="1"/>
  <c r="G180" i="6"/>
  <c r="G171" i="6" s="1"/>
  <c r="F196" i="6"/>
  <c r="F186" i="6" s="1"/>
  <c r="H191" i="6"/>
  <c r="H187" i="6" s="1"/>
  <c r="H186" i="6" s="1"/>
  <c r="F210" i="6"/>
  <c r="F207" i="6" s="1"/>
  <c r="F265" i="6"/>
  <c r="F264" i="6" s="1"/>
  <c r="G91" i="6"/>
  <c r="G145" i="6"/>
  <c r="H171" i="6"/>
  <c r="G231" i="6"/>
  <c r="F145" i="6"/>
  <c r="H42" i="6"/>
  <c r="H41" i="6" s="1"/>
  <c r="H9" i="6" s="1"/>
  <c r="H231" i="6"/>
  <c r="F42" i="6"/>
  <c r="F41" i="6" s="1"/>
  <c r="G41" i="6"/>
  <c r="G9" i="6" s="1"/>
  <c r="G125" i="6" l="1"/>
  <c r="G185" i="6"/>
  <c r="H185" i="6"/>
  <c r="F125" i="6"/>
  <c r="F9" i="6"/>
  <c r="H125" i="6"/>
  <c r="F185" i="6"/>
  <c r="G274" i="6" l="1"/>
  <c r="H274" i="6"/>
  <c r="F274" i="6"/>
  <c r="I742" i="5"/>
  <c r="I741" i="5" s="1"/>
  <c r="I740" i="5" s="1"/>
  <c r="H742" i="5"/>
  <c r="H741" i="5" s="1"/>
  <c r="H740" i="5" s="1"/>
  <c r="G742" i="5"/>
  <c r="G741" i="5" s="1"/>
  <c r="G740" i="5" s="1"/>
  <c r="I738" i="5"/>
  <c r="H738" i="5"/>
  <c r="G738" i="5"/>
  <c r="I736" i="5"/>
  <c r="H736" i="5"/>
  <c r="G736" i="5"/>
  <c r="I734" i="5"/>
  <c r="H734" i="5"/>
  <c r="G734" i="5"/>
  <c r="I732" i="5"/>
  <c r="H732" i="5"/>
  <c r="G732" i="5"/>
  <c r="I728" i="5"/>
  <c r="I727" i="5" s="1"/>
  <c r="I726" i="5" s="1"/>
  <c r="H728" i="5"/>
  <c r="H727" i="5" s="1"/>
  <c r="H726" i="5" s="1"/>
  <c r="G728" i="5"/>
  <c r="G727" i="5" s="1"/>
  <c r="G726" i="5" s="1"/>
  <c r="I724" i="5"/>
  <c r="H724" i="5"/>
  <c r="G724" i="5"/>
  <c r="I722" i="5"/>
  <c r="H722" i="5"/>
  <c r="G722" i="5"/>
  <c r="I719" i="5"/>
  <c r="I718" i="5" s="1"/>
  <c r="H719" i="5"/>
  <c r="H718" i="5" s="1"/>
  <c r="G719" i="5"/>
  <c r="G718" i="5" s="1"/>
  <c r="I716" i="5"/>
  <c r="H716" i="5"/>
  <c r="G716" i="5"/>
  <c r="I714" i="5"/>
  <c r="H714" i="5"/>
  <c r="G714" i="5"/>
  <c r="I711" i="5"/>
  <c r="I710" i="5" s="1"/>
  <c r="H711" i="5"/>
  <c r="H710" i="5" s="1"/>
  <c r="G711" i="5"/>
  <c r="G710" i="5" s="1"/>
  <c r="I706" i="5"/>
  <c r="I705" i="5" s="1"/>
  <c r="I704" i="5" s="1"/>
  <c r="H706" i="5"/>
  <c r="H705" i="5" s="1"/>
  <c r="H704" i="5" s="1"/>
  <c r="G706" i="5"/>
  <c r="G705" i="5" s="1"/>
  <c r="G704" i="5" s="1"/>
  <c r="I702" i="5"/>
  <c r="H702" i="5"/>
  <c r="G702" i="5"/>
  <c r="I700" i="5"/>
  <c r="H700" i="5"/>
  <c r="G700" i="5"/>
  <c r="I698" i="5"/>
  <c r="H698" i="5"/>
  <c r="G698" i="5"/>
  <c r="I696" i="5"/>
  <c r="H696" i="5"/>
  <c r="G696" i="5"/>
  <c r="I692" i="5"/>
  <c r="I691" i="5" s="1"/>
  <c r="I690" i="5" s="1"/>
  <c r="H692" i="5"/>
  <c r="H691" i="5" s="1"/>
  <c r="H690" i="5" s="1"/>
  <c r="G692" i="5"/>
  <c r="G691" i="5" s="1"/>
  <c r="G690" i="5" s="1"/>
  <c r="I688" i="5"/>
  <c r="H688" i="5"/>
  <c r="G688" i="5"/>
  <c r="I686" i="5"/>
  <c r="H686" i="5"/>
  <c r="G686" i="5"/>
  <c r="I683" i="5"/>
  <c r="I682" i="5" s="1"/>
  <c r="H683" i="5"/>
  <c r="H682" i="5" s="1"/>
  <c r="G683" i="5"/>
  <c r="G682" i="5" s="1"/>
  <c r="I680" i="5"/>
  <c r="H680" i="5"/>
  <c r="G680" i="5"/>
  <c r="I678" i="5"/>
  <c r="H678" i="5"/>
  <c r="G678" i="5"/>
  <c r="I675" i="5"/>
  <c r="I674" i="5" s="1"/>
  <c r="H675" i="5"/>
  <c r="H674" i="5" s="1"/>
  <c r="G675" i="5"/>
  <c r="G674" i="5" s="1"/>
  <c r="I670" i="5"/>
  <c r="I669" i="5" s="1"/>
  <c r="I668" i="5" s="1"/>
  <c r="H670" i="5"/>
  <c r="H669" i="5" s="1"/>
  <c r="H668" i="5" s="1"/>
  <c r="G670" i="5"/>
  <c r="G669" i="5" s="1"/>
  <c r="G668" i="5" s="1"/>
  <c r="I666" i="5"/>
  <c r="H666" i="5"/>
  <c r="G666" i="5"/>
  <c r="I664" i="5"/>
  <c r="H664" i="5"/>
  <c r="G664" i="5"/>
  <c r="I662" i="5"/>
  <c r="H662" i="5"/>
  <c r="G662" i="5"/>
  <c r="I660" i="5"/>
  <c r="H660" i="5"/>
  <c r="G660" i="5"/>
  <c r="I656" i="5"/>
  <c r="I655" i="5" s="1"/>
  <c r="I654" i="5" s="1"/>
  <c r="H656" i="5"/>
  <c r="H655" i="5" s="1"/>
  <c r="H654" i="5" s="1"/>
  <c r="G656" i="5"/>
  <c r="G655" i="5" s="1"/>
  <c r="G654" i="5" s="1"/>
  <c r="I652" i="5"/>
  <c r="H652" i="5"/>
  <c r="G652" i="5"/>
  <c r="I650" i="5"/>
  <c r="H650" i="5"/>
  <c r="G650" i="5"/>
  <c r="I647" i="5"/>
  <c r="I646" i="5" s="1"/>
  <c r="H647" i="5"/>
  <c r="G647" i="5"/>
  <c r="G646" i="5" s="1"/>
  <c r="H646" i="5"/>
  <c r="I644" i="5"/>
  <c r="H644" i="5"/>
  <c r="G644" i="5"/>
  <c r="I642" i="5"/>
  <c r="H642" i="5"/>
  <c r="G642" i="5"/>
  <c r="I639" i="5"/>
  <c r="I638" i="5" s="1"/>
  <c r="H639" i="5"/>
  <c r="H638" i="5" s="1"/>
  <c r="G639" i="5"/>
  <c r="G638" i="5" s="1"/>
  <c r="I634" i="5"/>
  <c r="I633" i="5" s="1"/>
  <c r="I632" i="5" s="1"/>
  <c r="H634" i="5"/>
  <c r="H633" i="5" s="1"/>
  <c r="H632" i="5" s="1"/>
  <c r="G634" i="5"/>
  <c r="G633" i="5" s="1"/>
  <c r="G632" i="5" s="1"/>
  <c r="I630" i="5"/>
  <c r="H630" i="5"/>
  <c r="G630" i="5"/>
  <c r="I628" i="5"/>
  <c r="H628" i="5"/>
  <c r="G628" i="5"/>
  <c r="I626" i="5"/>
  <c r="H626" i="5"/>
  <c r="G626" i="5"/>
  <c r="I624" i="5"/>
  <c r="H624" i="5"/>
  <c r="G624" i="5"/>
  <c r="I620" i="5"/>
  <c r="I619" i="5" s="1"/>
  <c r="I618" i="5" s="1"/>
  <c r="H620" i="5"/>
  <c r="H619" i="5" s="1"/>
  <c r="H618" i="5" s="1"/>
  <c r="G620" i="5"/>
  <c r="G619" i="5" s="1"/>
  <c r="G618" i="5" s="1"/>
  <c r="I616" i="5"/>
  <c r="H616" i="5"/>
  <c r="G616" i="5"/>
  <c r="I614" i="5"/>
  <c r="H614" i="5"/>
  <c r="G614" i="5"/>
  <c r="I611" i="5"/>
  <c r="I610" i="5" s="1"/>
  <c r="H611" i="5"/>
  <c r="H610" i="5" s="1"/>
  <c r="G611" i="5"/>
  <c r="G610" i="5" s="1"/>
  <c r="I608" i="5"/>
  <c r="H608" i="5"/>
  <c r="G608" i="5"/>
  <c r="I606" i="5"/>
  <c r="I605" i="5" s="1"/>
  <c r="H606" i="5"/>
  <c r="G606" i="5"/>
  <c r="I603" i="5"/>
  <c r="I602" i="5" s="1"/>
  <c r="H603" i="5"/>
  <c r="H602" i="5" s="1"/>
  <c r="G603" i="5"/>
  <c r="G602" i="5" s="1"/>
  <c r="G598" i="5"/>
  <c r="G597" i="5" s="1"/>
  <c r="G596" i="5" s="1"/>
  <c r="G595" i="5" s="1"/>
  <c r="G593" i="5"/>
  <c r="G591" i="5"/>
  <c r="G589" i="5"/>
  <c r="G585" i="5"/>
  <c r="G584" i="5" s="1"/>
  <c r="G582" i="5"/>
  <c r="G581" i="5" s="1"/>
  <c r="G580" i="5"/>
  <c r="G578" i="5" s="1"/>
  <c r="G576" i="5"/>
  <c r="G572" i="5"/>
  <c r="G571" i="5" s="1"/>
  <c r="G570" i="5" s="1"/>
  <c r="G568" i="5"/>
  <c r="G567" i="5" s="1"/>
  <c r="G565" i="5"/>
  <c r="G564" i="5" s="1"/>
  <c r="G562" i="5"/>
  <c r="G560" i="5"/>
  <c r="G558" i="5"/>
  <c r="G554" i="5"/>
  <c r="G553" i="5" s="1"/>
  <c r="G551" i="5"/>
  <c r="G549" i="5"/>
  <c r="G547" i="5"/>
  <c r="I540" i="5"/>
  <c r="H540" i="5"/>
  <c r="G540" i="5"/>
  <c r="I538" i="5"/>
  <c r="H538" i="5"/>
  <c r="H537" i="5" s="1"/>
  <c r="G538" i="5"/>
  <c r="I534" i="5"/>
  <c r="H534" i="5"/>
  <c r="G534" i="5"/>
  <c r="I531" i="5"/>
  <c r="H531" i="5"/>
  <c r="G531" i="5"/>
  <c r="I529" i="5"/>
  <c r="H529" i="5"/>
  <c r="G529" i="5"/>
  <c r="I524" i="5"/>
  <c r="I522" i="5" s="1"/>
  <c r="H524" i="5"/>
  <c r="H522" i="5" s="1"/>
  <c r="G524" i="5"/>
  <c r="G522" i="5"/>
  <c r="I520" i="5"/>
  <c r="H520" i="5"/>
  <c r="G520" i="5"/>
  <c r="I518" i="5"/>
  <c r="H518" i="5"/>
  <c r="G518" i="5"/>
  <c r="I516" i="5"/>
  <c r="H516" i="5"/>
  <c r="G516" i="5"/>
  <c r="I514" i="5"/>
  <c r="H514" i="5"/>
  <c r="G514" i="5"/>
  <c r="I508" i="5"/>
  <c r="H508" i="5"/>
  <c r="G508" i="5"/>
  <c r="I506" i="5"/>
  <c r="H506" i="5"/>
  <c r="G506" i="5"/>
  <c r="I501" i="5"/>
  <c r="H501" i="5"/>
  <c r="G501" i="5"/>
  <c r="I498" i="5"/>
  <c r="I497" i="5" s="1"/>
  <c r="I496" i="5" s="1"/>
  <c r="H498" i="5"/>
  <c r="H497" i="5" s="1"/>
  <c r="H496" i="5" s="1"/>
  <c r="G498" i="5"/>
  <c r="G497" i="5" s="1"/>
  <c r="G496" i="5" s="1"/>
  <c r="I494" i="5"/>
  <c r="H494" i="5"/>
  <c r="G494" i="5"/>
  <c r="I492" i="5"/>
  <c r="H492" i="5"/>
  <c r="G492" i="5"/>
  <c r="I490" i="5"/>
  <c r="H490" i="5"/>
  <c r="G490" i="5"/>
  <c r="I488" i="5"/>
  <c r="H488" i="5"/>
  <c r="G488" i="5"/>
  <c r="I484" i="5"/>
  <c r="I483" i="5" s="1"/>
  <c r="I482" i="5" s="1"/>
  <c r="H484" i="5"/>
  <c r="H483" i="5" s="1"/>
  <c r="H482" i="5" s="1"/>
  <c r="G484" i="5"/>
  <c r="G483" i="5" s="1"/>
  <c r="G482" i="5" s="1"/>
  <c r="I480" i="5"/>
  <c r="H480" i="5"/>
  <c r="G480" i="5"/>
  <c r="I478" i="5"/>
  <c r="H478" i="5"/>
  <c r="G478" i="5"/>
  <c r="I475" i="5"/>
  <c r="I474" i="5" s="1"/>
  <c r="H475" i="5"/>
  <c r="H474" i="5" s="1"/>
  <c r="G475" i="5"/>
  <c r="G474" i="5" s="1"/>
  <c r="I472" i="5"/>
  <c r="H472" i="5"/>
  <c r="G472" i="5"/>
  <c r="I470" i="5"/>
  <c r="H470" i="5"/>
  <c r="G470" i="5"/>
  <c r="I467" i="5"/>
  <c r="I466" i="5" s="1"/>
  <c r="H467" i="5"/>
  <c r="H466" i="5" s="1"/>
  <c r="G467" i="5"/>
  <c r="G466" i="5" s="1"/>
  <c r="I462" i="5"/>
  <c r="H462" i="5"/>
  <c r="G462" i="5"/>
  <c r="I457" i="5"/>
  <c r="H457" i="5"/>
  <c r="G457" i="5"/>
  <c r="I455" i="5"/>
  <c r="H455" i="5"/>
  <c r="G455" i="5"/>
  <c r="I451" i="5"/>
  <c r="H451" i="5"/>
  <c r="G451" i="5"/>
  <c r="I449" i="5"/>
  <c r="H449" i="5"/>
  <c r="G449" i="5"/>
  <c r="I446" i="5"/>
  <c r="H446" i="5"/>
  <c r="G446" i="5"/>
  <c r="I443" i="5"/>
  <c r="I442" i="5" s="1"/>
  <c r="I441" i="5" s="1"/>
  <c r="H443" i="5"/>
  <c r="H442" i="5" s="1"/>
  <c r="H441" i="5" s="1"/>
  <c r="G443" i="5"/>
  <c r="G442" i="5" s="1"/>
  <c r="G441" i="5" s="1"/>
  <c r="I438" i="5"/>
  <c r="H438" i="5"/>
  <c r="G438" i="5"/>
  <c r="I435" i="5"/>
  <c r="H435" i="5"/>
  <c r="G435" i="5"/>
  <c r="I432" i="5"/>
  <c r="I431" i="5" s="1"/>
  <c r="H432" i="5"/>
  <c r="H431" i="5" s="1"/>
  <c r="G432" i="5"/>
  <c r="G431" i="5" s="1"/>
  <c r="I429" i="5"/>
  <c r="I426" i="5" s="1"/>
  <c r="H429" i="5"/>
  <c r="H426" i="5" s="1"/>
  <c r="G429" i="5"/>
  <c r="G426" i="5" s="1"/>
  <c r="I427" i="5"/>
  <c r="H427" i="5"/>
  <c r="G427" i="5"/>
  <c r="I422" i="5"/>
  <c r="H422" i="5"/>
  <c r="G422" i="5"/>
  <c r="I418" i="5"/>
  <c r="H418" i="5"/>
  <c r="G418" i="5"/>
  <c r="I415" i="5"/>
  <c r="H415" i="5"/>
  <c r="G415" i="5"/>
  <c r="I410" i="5"/>
  <c r="H410" i="5"/>
  <c r="G410" i="5"/>
  <c r="I407" i="5"/>
  <c r="I406" i="5" s="1"/>
  <c r="H407" i="5"/>
  <c r="H406" i="5" s="1"/>
  <c r="G407" i="5"/>
  <c r="G406" i="5" s="1"/>
  <c r="I403" i="5"/>
  <c r="H403" i="5"/>
  <c r="G403" i="5"/>
  <c r="I399" i="5"/>
  <c r="H399" i="5"/>
  <c r="G399" i="5"/>
  <c r="I394" i="5"/>
  <c r="H394" i="5"/>
  <c r="G394" i="5"/>
  <c r="G385" i="5"/>
  <c r="G384" i="5" s="1"/>
  <c r="G383" i="5" s="1"/>
  <c r="G382" i="5" s="1"/>
  <c r="I378" i="5"/>
  <c r="I377" i="5" s="1"/>
  <c r="I376" i="5" s="1"/>
  <c r="I375" i="5" s="1"/>
  <c r="I374" i="5" s="1"/>
  <c r="I373" i="5" s="1"/>
  <c r="H378" i="5"/>
  <c r="H377" i="5" s="1"/>
  <c r="H376" i="5" s="1"/>
  <c r="H375" i="5" s="1"/>
  <c r="H374" i="5" s="1"/>
  <c r="H373" i="5" s="1"/>
  <c r="G378" i="5"/>
  <c r="G377" i="5" s="1"/>
  <c r="G376" i="5" s="1"/>
  <c r="I371" i="5"/>
  <c r="H371" i="5"/>
  <c r="G371" i="5"/>
  <c r="I369" i="5"/>
  <c r="H369" i="5"/>
  <c r="G369" i="5"/>
  <c r="I361" i="5"/>
  <c r="I360" i="5" s="1"/>
  <c r="I359" i="5" s="1"/>
  <c r="H361" i="5"/>
  <c r="H360" i="5" s="1"/>
  <c r="H359" i="5" s="1"/>
  <c r="G361" i="5"/>
  <c r="G360" i="5" s="1"/>
  <c r="G359" i="5" s="1"/>
  <c r="G355" i="5"/>
  <c r="G354" i="5" s="1"/>
  <c r="G353" i="5" s="1"/>
  <c r="G352" i="5" s="1"/>
  <c r="I348" i="5"/>
  <c r="I347" i="5" s="1"/>
  <c r="I346" i="5" s="1"/>
  <c r="H348" i="5"/>
  <c r="H347" i="5" s="1"/>
  <c r="H346" i="5" s="1"/>
  <c r="G348" i="5"/>
  <c r="G347" i="5" s="1"/>
  <c r="G346" i="5" s="1"/>
  <c r="I344" i="5"/>
  <c r="H344" i="5"/>
  <c r="G344" i="5"/>
  <c r="I342" i="5"/>
  <c r="H342" i="5"/>
  <c r="G342" i="5"/>
  <c r="I339" i="5"/>
  <c r="H339" i="5"/>
  <c r="G339" i="5"/>
  <c r="I336" i="5"/>
  <c r="H336" i="5"/>
  <c r="G336" i="5"/>
  <c r="I330" i="5"/>
  <c r="I329" i="5" s="1"/>
  <c r="I328" i="5" s="1"/>
  <c r="H330" i="5"/>
  <c r="H329" i="5" s="1"/>
  <c r="H328" i="5" s="1"/>
  <c r="G330" i="5"/>
  <c r="G329" i="5" s="1"/>
  <c r="G328" i="5" s="1"/>
  <c r="I326" i="5"/>
  <c r="H326" i="5"/>
  <c r="G326" i="5"/>
  <c r="I324" i="5"/>
  <c r="I323" i="5" s="1"/>
  <c r="I322" i="5" s="1"/>
  <c r="I321" i="5" s="1"/>
  <c r="H324" i="5"/>
  <c r="H323" i="5" s="1"/>
  <c r="H322" i="5" s="1"/>
  <c r="H321" i="5" s="1"/>
  <c r="G324" i="5"/>
  <c r="G323" i="5" s="1"/>
  <c r="G322" i="5" s="1"/>
  <c r="G321" i="5" s="1"/>
  <c r="I319" i="5"/>
  <c r="H319" i="5"/>
  <c r="G319" i="5"/>
  <c r="I317" i="5"/>
  <c r="H317" i="5"/>
  <c r="G317" i="5"/>
  <c r="I315" i="5"/>
  <c r="H315" i="5"/>
  <c r="G315" i="5"/>
  <c r="I312" i="5"/>
  <c r="I311" i="5" s="1"/>
  <c r="H312" i="5"/>
  <c r="H311" i="5" s="1"/>
  <c r="G312" i="5"/>
  <c r="G311" i="5" s="1"/>
  <c r="I309" i="5"/>
  <c r="H309" i="5"/>
  <c r="G309" i="5"/>
  <c r="I307" i="5"/>
  <c r="H307" i="5"/>
  <c r="G307" i="5"/>
  <c r="I305" i="5"/>
  <c r="H305" i="5"/>
  <c r="G305" i="5"/>
  <c r="I303" i="5"/>
  <c r="H303" i="5"/>
  <c r="G303" i="5"/>
  <c r="I300" i="5"/>
  <c r="I299" i="5" s="1"/>
  <c r="H300" i="5"/>
  <c r="H299" i="5" s="1"/>
  <c r="G300" i="5"/>
  <c r="G299" i="5" s="1"/>
  <c r="I297" i="5"/>
  <c r="H297" i="5"/>
  <c r="G297" i="5"/>
  <c r="I295" i="5"/>
  <c r="H295" i="5"/>
  <c r="G295" i="5"/>
  <c r="I293" i="5"/>
  <c r="H293" i="5"/>
  <c r="G293" i="5"/>
  <c r="I291" i="5"/>
  <c r="H291" i="5"/>
  <c r="G291" i="5"/>
  <c r="I288" i="5"/>
  <c r="I287" i="5" s="1"/>
  <c r="H288" i="5"/>
  <c r="H287" i="5" s="1"/>
  <c r="G288" i="5"/>
  <c r="G287" i="5" s="1"/>
  <c r="G285" i="5"/>
  <c r="I282" i="5"/>
  <c r="H282" i="5"/>
  <c r="G282" i="5"/>
  <c r="I280" i="5"/>
  <c r="H280" i="5"/>
  <c r="G280" i="5"/>
  <c r="I277" i="5"/>
  <c r="H277" i="5"/>
  <c r="G277" i="5"/>
  <c r="I272" i="5"/>
  <c r="I271" i="5" s="1"/>
  <c r="I270" i="5" s="1"/>
  <c r="H272" i="5"/>
  <c r="H271" i="5" s="1"/>
  <c r="H270" i="5" s="1"/>
  <c r="G272" i="5"/>
  <c r="G271" i="5" s="1"/>
  <c r="G270" i="5" s="1"/>
  <c r="I262" i="5"/>
  <c r="I261" i="5" s="1"/>
  <c r="I260" i="5" s="1"/>
  <c r="H262" i="5"/>
  <c r="H261" i="5" s="1"/>
  <c r="H260" i="5" s="1"/>
  <c r="G262" i="5"/>
  <c r="G261" i="5" s="1"/>
  <c r="G260" i="5" s="1"/>
  <c r="I258" i="5"/>
  <c r="H258" i="5"/>
  <c r="G258" i="5"/>
  <c r="I256" i="5"/>
  <c r="H256" i="5"/>
  <c r="G256" i="5"/>
  <c r="I254" i="5"/>
  <c r="H254" i="5"/>
  <c r="G254" i="5"/>
  <c r="I252" i="5"/>
  <c r="H252" i="5"/>
  <c r="G252" i="5"/>
  <c r="I248" i="5"/>
  <c r="I247" i="5" s="1"/>
  <c r="I246" i="5" s="1"/>
  <c r="H248" i="5"/>
  <c r="H247" i="5" s="1"/>
  <c r="H246" i="5" s="1"/>
  <c r="G248" i="5"/>
  <c r="G247" i="5" s="1"/>
  <c r="G246" i="5" s="1"/>
  <c r="I244" i="5"/>
  <c r="H244" i="5"/>
  <c r="G244" i="5"/>
  <c r="I242" i="5"/>
  <c r="H242" i="5"/>
  <c r="G242" i="5"/>
  <c r="I239" i="5"/>
  <c r="I238" i="5" s="1"/>
  <c r="H239" i="5"/>
  <c r="H238" i="5" s="1"/>
  <c r="G239" i="5"/>
  <c r="G238" i="5" s="1"/>
  <c r="I236" i="5"/>
  <c r="H236" i="5"/>
  <c r="G236" i="5"/>
  <c r="I234" i="5"/>
  <c r="H234" i="5"/>
  <c r="G234" i="5"/>
  <c r="I231" i="5"/>
  <c r="I230" i="5" s="1"/>
  <c r="H231" i="5"/>
  <c r="H230" i="5" s="1"/>
  <c r="G231" i="5"/>
  <c r="G230" i="5" s="1"/>
  <c r="I226" i="5"/>
  <c r="I225" i="5" s="1"/>
  <c r="I224" i="5" s="1"/>
  <c r="H226" i="5"/>
  <c r="H225" i="5" s="1"/>
  <c r="H224" i="5" s="1"/>
  <c r="G226" i="5"/>
  <c r="G225" i="5" s="1"/>
  <c r="G224" i="5" s="1"/>
  <c r="I222" i="5"/>
  <c r="H222" i="5"/>
  <c r="G222" i="5"/>
  <c r="I220" i="5"/>
  <c r="H220" i="5"/>
  <c r="G220" i="5"/>
  <c r="I218" i="5"/>
  <c r="H218" i="5"/>
  <c r="G218" i="5"/>
  <c r="I216" i="5"/>
  <c r="H216" i="5"/>
  <c r="G216" i="5"/>
  <c r="I212" i="5"/>
  <c r="I211" i="5" s="1"/>
  <c r="I210" i="5" s="1"/>
  <c r="H212" i="5"/>
  <c r="H211" i="5" s="1"/>
  <c r="H210" i="5" s="1"/>
  <c r="G212" i="5"/>
  <c r="G211" i="5" s="1"/>
  <c r="G210" i="5" s="1"/>
  <c r="I208" i="5"/>
  <c r="H208" i="5"/>
  <c r="G208" i="5"/>
  <c r="I206" i="5"/>
  <c r="H206" i="5"/>
  <c r="G206" i="5"/>
  <c r="I203" i="5"/>
  <c r="I202" i="5" s="1"/>
  <c r="H203" i="5"/>
  <c r="H202" i="5" s="1"/>
  <c r="G203" i="5"/>
  <c r="G202" i="5" s="1"/>
  <c r="I200" i="5"/>
  <c r="H200" i="5"/>
  <c r="G200" i="5"/>
  <c r="I198" i="5"/>
  <c r="H198" i="5"/>
  <c r="G198" i="5"/>
  <c r="I195" i="5"/>
  <c r="I194" i="5" s="1"/>
  <c r="H195" i="5"/>
  <c r="H194" i="5" s="1"/>
  <c r="G195" i="5"/>
  <c r="G194" i="5" s="1"/>
  <c r="I190" i="5"/>
  <c r="I189" i="5" s="1"/>
  <c r="I188" i="5" s="1"/>
  <c r="H190" i="5"/>
  <c r="H189" i="5" s="1"/>
  <c r="H188" i="5" s="1"/>
  <c r="G190" i="5"/>
  <c r="G189" i="5" s="1"/>
  <c r="G188" i="5" s="1"/>
  <c r="I186" i="5"/>
  <c r="H186" i="5"/>
  <c r="G186" i="5"/>
  <c r="I184" i="5"/>
  <c r="H184" i="5"/>
  <c r="G184" i="5"/>
  <c r="I182" i="5"/>
  <c r="H182" i="5"/>
  <c r="G182" i="5"/>
  <c r="I180" i="5"/>
  <c r="H180" i="5"/>
  <c r="G180" i="5"/>
  <c r="I176" i="5"/>
  <c r="I175" i="5" s="1"/>
  <c r="I174" i="5" s="1"/>
  <c r="H176" i="5"/>
  <c r="H175" i="5" s="1"/>
  <c r="H174" i="5" s="1"/>
  <c r="G176" i="5"/>
  <c r="G175" i="5" s="1"/>
  <c r="G174" i="5" s="1"/>
  <c r="I172" i="5"/>
  <c r="H172" i="5"/>
  <c r="G172" i="5"/>
  <c r="I170" i="5"/>
  <c r="H170" i="5"/>
  <c r="G170" i="5"/>
  <c r="I167" i="5"/>
  <c r="I166" i="5" s="1"/>
  <c r="H167" i="5"/>
  <c r="H166" i="5" s="1"/>
  <c r="G167" i="5"/>
  <c r="G166" i="5" s="1"/>
  <c r="I164" i="5"/>
  <c r="H164" i="5"/>
  <c r="G164" i="5"/>
  <c r="I162" i="5"/>
  <c r="H162" i="5"/>
  <c r="G162" i="5"/>
  <c r="I159" i="5"/>
  <c r="I158" i="5" s="1"/>
  <c r="H159" i="5"/>
  <c r="H158" i="5" s="1"/>
  <c r="G159" i="5"/>
  <c r="G158" i="5" s="1"/>
  <c r="I154" i="5"/>
  <c r="I153" i="5" s="1"/>
  <c r="I152" i="5" s="1"/>
  <c r="H154" i="5"/>
  <c r="H153" i="5" s="1"/>
  <c r="H152" i="5" s="1"/>
  <c r="G154" i="5"/>
  <c r="G153" i="5" s="1"/>
  <c r="G152" i="5" s="1"/>
  <c r="I150" i="5"/>
  <c r="H150" i="5"/>
  <c r="G150" i="5"/>
  <c r="I148" i="5"/>
  <c r="H148" i="5"/>
  <c r="G148" i="5"/>
  <c r="I146" i="5"/>
  <c r="H146" i="5"/>
  <c r="G146" i="5"/>
  <c r="I144" i="5"/>
  <c r="H144" i="5"/>
  <c r="G144" i="5"/>
  <c r="I140" i="5"/>
  <c r="I139" i="5" s="1"/>
  <c r="I138" i="5" s="1"/>
  <c r="H140" i="5"/>
  <c r="H139" i="5" s="1"/>
  <c r="H138" i="5" s="1"/>
  <c r="G140" i="5"/>
  <c r="G139" i="5" s="1"/>
  <c r="G138" i="5" s="1"/>
  <c r="I136" i="5"/>
  <c r="H136" i="5"/>
  <c r="H133" i="5" s="1"/>
  <c r="G136" i="5"/>
  <c r="I134" i="5"/>
  <c r="H134" i="5"/>
  <c r="G134" i="5"/>
  <c r="I131" i="5"/>
  <c r="I130" i="5" s="1"/>
  <c r="H131" i="5"/>
  <c r="H130" i="5" s="1"/>
  <c r="G131" i="5"/>
  <c r="G130" i="5" s="1"/>
  <c r="I128" i="5"/>
  <c r="H128" i="5"/>
  <c r="G128" i="5"/>
  <c r="I126" i="5"/>
  <c r="H126" i="5"/>
  <c r="G126" i="5"/>
  <c r="I123" i="5"/>
  <c r="I122" i="5" s="1"/>
  <c r="H123" i="5"/>
  <c r="H122" i="5" s="1"/>
  <c r="G123" i="5"/>
  <c r="G122" i="5" s="1"/>
  <c r="I118" i="5"/>
  <c r="I117" i="5" s="1"/>
  <c r="I116" i="5" s="1"/>
  <c r="H118" i="5"/>
  <c r="H117" i="5" s="1"/>
  <c r="H116" i="5" s="1"/>
  <c r="G118" i="5"/>
  <c r="G117" i="5" s="1"/>
  <c r="G116" i="5" s="1"/>
  <c r="I114" i="5"/>
  <c r="H114" i="5"/>
  <c r="G114" i="5"/>
  <c r="I112" i="5"/>
  <c r="H112" i="5"/>
  <c r="G112" i="5"/>
  <c r="I110" i="5"/>
  <c r="H110" i="5"/>
  <c r="G110" i="5"/>
  <c r="I108" i="5"/>
  <c r="H108" i="5"/>
  <c r="G108" i="5"/>
  <c r="I104" i="5"/>
  <c r="I103" i="5" s="1"/>
  <c r="I102" i="5" s="1"/>
  <c r="H104" i="5"/>
  <c r="H103" i="5" s="1"/>
  <c r="H102" i="5" s="1"/>
  <c r="G104" i="5"/>
  <c r="G103" i="5" s="1"/>
  <c r="G102" i="5" s="1"/>
  <c r="I100" i="5"/>
  <c r="H100" i="5"/>
  <c r="G100" i="5"/>
  <c r="I98" i="5"/>
  <c r="H98" i="5"/>
  <c r="G98" i="5"/>
  <c r="I95" i="5"/>
  <c r="I94" i="5" s="1"/>
  <c r="H95" i="5"/>
  <c r="H94" i="5" s="1"/>
  <c r="G95" i="5"/>
  <c r="G94" i="5" s="1"/>
  <c r="I92" i="5"/>
  <c r="H92" i="5"/>
  <c r="G92" i="5"/>
  <c r="I90" i="5"/>
  <c r="H90" i="5"/>
  <c r="G90" i="5"/>
  <c r="I87" i="5"/>
  <c r="I86" i="5" s="1"/>
  <c r="H87" i="5"/>
  <c r="H86" i="5" s="1"/>
  <c r="G87" i="5"/>
  <c r="G86" i="5" s="1"/>
  <c r="I82" i="5"/>
  <c r="I81" i="5" s="1"/>
  <c r="I80" i="5" s="1"/>
  <c r="H82" i="5"/>
  <c r="H81" i="5" s="1"/>
  <c r="H80" i="5" s="1"/>
  <c r="G82" i="5"/>
  <c r="G81" i="5" s="1"/>
  <c r="G80" i="5" s="1"/>
  <c r="I78" i="5"/>
  <c r="H78" i="5"/>
  <c r="G78" i="5"/>
  <c r="I76" i="5"/>
  <c r="H76" i="5"/>
  <c r="G76" i="5"/>
  <c r="I74" i="5"/>
  <c r="H74" i="5"/>
  <c r="G74" i="5"/>
  <c r="I72" i="5"/>
  <c r="H72" i="5"/>
  <c r="G72" i="5"/>
  <c r="I68" i="5"/>
  <c r="I67" i="5" s="1"/>
  <c r="I66" i="5" s="1"/>
  <c r="H68" i="5"/>
  <c r="H67" i="5" s="1"/>
  <c r="H66" i="5" s="1"/>
  <c r="G68" i="5"/>
  <c r="G67" i="5" s="1"/>
  <c r="G66" i="5" s="1"/>
  <c r="I64" i="5"/>
  <c r="H64" i="5"/>
  <c r="G64" i="5"/>
  <c r="I62" i="5"/>
  <c r="H62" i="5"/>
  <c r="G62" i="5"/>
  <c r="I59" i="5"/>
  <c r="I58" i="5" s="1"/>
  <c r="H59" i="5"/>
  <c r="H58" i="5" s="1"/>
  <c r="G59" i="5"/>
  <c r="G58" i="5"/>
  <c r="I56" i="5"/>
  <c r="H56" i="5"/>
  <c r="G56" i="5"/>
  <c r="I54" i="5"/>
  <c r="H54" i="5"/>
  <c r="G54" i="5"/>
  <c r="I51" i="5"/>
  <c r="I50" i="5" s="1"/>
  <c r="H51" i="5"/>
  <c r="H50" i="5" s="1"/>
  <c r="G51" i="5"/>
  <c r="G50" i="5" s="1"/>
  <c r="I46" i="5"/>
  <c r="I45" i="5" s="1"/>
  <c r="I44" i="5" s="1"/>
  <c r="H46" i="5"/>
  <c r="H45" i="5" s="1"/>
  <c r="H44" i="5" s="1"/>
  <c r="G46" i="5"/>
  <c r="G45" i="5" s="1"/>
  <c r="G44" i="5" s="1"/>
  <c r="I42" i="5"/>
  <c r="H42" i="5"/>
  <c r="G42" i="5"/>
  <c r="I40" i="5"/>
  <c r="H40" i="5"/>
  <c r="G40" i="5"/>
  <c r="I38" i="5"/>
  <c r="H38" i="5"/>
  <c r="G38" i="5"/>
  <c r="I36" i="5"/>
  <c r="H36" i="5"/>
  <c r="G36" i="5"/>
  <c r="I32" i="5"/>
  <c r="H32" i="5"/>
  <c r="G32" i="5"/>
  <c r="I30" i="5"/>
  <c r="I29" i="5" s="1"/>
  <c r="I28" i="5" s="1"/>
  <c r="H30" i="5"/>
  <c r="H29" i="5" s="1"/>
  <c r="H28" i="5" s="1"/>
  <c r="G30" i="5"/>
  <c r="I26" i="5"/>
  <c r="H26" i="5"/>
  <c r="G26" i="5"/>
  <c r="I24" i="5"/>
  <c r="H24" i="5"/>
  <c r="G24" i="5"/>
  <c r="I21" i="5"/>
  <c r="I20" i="5" s="1"/>
  <c r="H21" i="5"/>
  <c r="H20" i="5" s="1"/>
  <c r="G21" i="5"/>
  <c r="G20" i="5" s="1"/>
  <c r="I18" i="5"/>
  <c r="H18" i="5"/>
  <c r="G18" i="5"/>
  <c r="I16" i="5"/>
  <c r="H16" i="5"/>
  <c r="G16" i="5"/>
  <c r="I14" i="5"/>
  <c r="H14" i="5"/>
  <c r="G14" i="5"/>
  <c r="I11" i="5"/>
  <c r="I10" i="5" s="1"/>
  <c r="H11" i="5"/>
  <c r="H10" i="5" s="1"/>
  <c r="G11" i="5"/>
  <c r="G10" i="5" s="1"/>
  <c r="H169" i="5" l="1"/>
  <c r="G179" i="5"/>
  <c r="G178" i="5" s="1"/>
  <c r="H179" i="5"/>
  <c r="H178" i="5" s="1"/>
  <c r="H335" i="5"/>
  <c r="I368" i="5"/>
  <c r="I367" i="5" s="1"/>
  <c r="I461" i="5"/>
  <c r="I460" i="5" s="1"/>
  <c r="I459" i="5" s="1"/>
  <c r="H641" i="5"/>
  <c r="G434" i="5"/>
  <c r="G461" i="5"/>
  <c r="G460" i="5" s="1"/>
  <c r="G459" i="5" s="1"/>
  <c r="I23" i="5"/>
  <c r="G29" i="5"/>
  <c r="G28" i="5" s="1"/>
  <c r="I61" i="5"/>
  <c r="I133" i="5"/>
  <c r="I335" i="5"/>
  <c r="G713" i="5"/>
  <c r="H233" i="5"/>
  <c r="I641" i="5"/>
  <c r="I685" i="5"/>
  <c r="G107" i="5"/>
  <c r="G106" i="5" s="1"/>
  <c r="G161" i="5"/>
  <c r="I205" i="5"/>
  <c r="I434" i="5"/>
  <c r="G454" i="5"/>
  <c r="G469" i="5"/>
  <c r="I487" i="5"/>
  <c r="I486" i="5" s="1"/>
  <c r="H528" i="5"/>
  <c r="G623" i="5"/>
  <c r="G622" i="5" s="1"/>
  <c r="H623" i="5"/>
  <c r="H622" i="5" s="1"/>
  <c r="H677" i="5"/>
  <c r="H533" i="5"/>
  <c r="H61" i="5"/>
  <c r="I89" i="5"/>
  <c r="H97" i="5"/>
  <c r="H125" i="5"/>
  <c r="G125" i="5"/>
  <c r="G133" i="5"/>
  <c r="G169" i="5"/>
  <c r="H197" i="5"/>
  <c r="G233" i="5"/>
  <c r="I276" i="5"/>
  <c r="H276" i="5"/>
  <c r="H341" i="5"/>
  <c r="G368" i="5"/>
  <c r="G367" i="5" s="1"/>
  <c r="H434" i="5"/>
  <c r="H448" i="5"/>
  <c r="H461" i="5"/>
  <c r="H460" i="5" s="1"/>
  <c r="H459" i="5" s="1"/>
  <c r="H469" i="5"/>
  <c r="I477" i="5"/>
  <c r="H477" i="5"/>
  <c r="H513" i="5"/>
  <c r="I537" i="5"/>
  <c r="I533" i="5" s="1"/>
  <c r="H613" i="5"/>
  <c r="G695" i="5"/>
  <c r="G694" i="5" s="1"/>
  <c r="H695" i="5"/>
  <c r="H694" i="5" s="1"/>
  <c r="I731" i="5"/>
  <c r="I730" i="5" s="1"/>
  <c r="I623" i="5"/>
  <c r="I622" i="5" s="1"/>
  <c r="G641" i="5"/>
  <c r="G143" i="5"/>
  <c r="G142" i="5" s="1"/>
  <c r="I302" i="5"/>
  <c r="H393" i="5"/>
  <c r="H392" i="5" s="1"/>
  <c r="G546" i="5"/>
  <c r="H649" i="5"/>
  <c r="H53" i="5"/>
  <c r="H49" i="5" s="1"/>
  <c r="I125" i="5"/>
  <c r="G89" i="5"/>
  <c r="G276" i="5"/>
  <c r="G275" i="5" s="1"/>
  <c r="H275" i="5"/>
  <c r="G314" i="5"/>
  <c r="H368" i="5"/>
  <c r="H367" i="5" s="1"/>
  <c r="H454" i="5"/>
  <c r="G477" i="5"/>
  <c r="G605" i="5"/>
  <c r="I649" i="5"/>
  <c r="H721" i="5"/>
  <c r="G13" i="5"/>
  <c r="I53" i="5"/>
  <c r="I71" i="5"/>
  <c r="I70" i="5" s="1"/>
  <c r="I143" i="5"/>
  <c r="I142" i="5" s="1"/>
  <c r="H161" i="5"/>
  <c r="H157" i="5" s="1"/>
  <c r="H156" i="5" s="1"/>
  <c r="I169" i="5"/>
  <c r="H241" i="5"/>
  <c r="H23" i="5"/>
  <c r="H89" i="5"/>
  <c r="G97" i="5"/>
  <c r="I161" i="5"/>
  <c r="I197" i="5"/>
  <c r="G205" i="5"/>
  <c r="I241" i="5"/>
  <c r="H302" i="5"/>
  <c r="H314" i="5"/>
  <c r="I414" i="5"/>
  <c r="I413" i="5" s="1"/>
  <c r="G448" i="5"/>
  <c r="G445" i="5" s="1"/>
  <c r="I454" i="5"/>
  <c r="I721" i="5"/>
  <c r="G545" i="5"/>
  <c r="I13" i="5"/>
  <c r="I9" i="5" s="1"/>
  <c r="H35" i="5"/>
  <c r="H34" i="5" s="1"/>
  <c r="G71" i="5"/>
  <c r="G70" i="5" s="1"/>
  <c r="H107" i="5"/>
  <c r="H106" i="5" s="1"/>
  <c r="I179" i="5"/>
  <c r="I178" i="5" s="1"/>
  <c r="I275" i="5"/>
  <c r="H487" i="5"/>
  <c r="H486" i="5" s="1"/>
  <c r="G528" i="5"/>
  <c r="H637" i="5"/>
  <c r="H659" i="5"/>
  <c r="H658" i="5" s="1"/>
  <c r="I659" i="5"/>
  <c r="I658" i="5" s="1"/>
  <c r="G677" i="5"/>
  <c r="H685" i="5"/>
  <c r="H673" i="5" s="1"/>
  <c r="H672" i="5" s="1"/>
  <c r="I695" i="5"/>
  <c r="I694" i="5" s="1"/>
  <c r="I713" i="5"/>
  <c r="G721" i="5"/>
  <c r="G709" i="5" s="1"/>
  <c r="H731" i="5"/>
  <c r="H730" i="5" s="1"/>
  <c r="I35" i="5"/>
  <c r="I34" i="5" s="1"/>
  <c r="H71" i="5"/>
  <c r="H70" i="5" s="1"/>
  <c r="I107" i="5"/>
  <c r="I106" i="5" s="1"/>
  <c r="H143" i="5"/>
  <c r="H142" i="5" s="1"/>
  <c r="H215" i="5"/>
  <c r="H214" i="5" s="1"/>
  <c r="G215" i="5"/>
  <c r="G214" i="5" s="1"/>
  <c r="I251" i="5"/>
  <c r="I250" i="5" s="1"/>
  <c r="H251" i="5"/>
  <c r="H250" i="5" s="1"/>
  <c r="G505" i="5"/>
  <c r="G504" i="5" s="1"/>
  <c r="H512" i="5"/>
  <c r="H511" i="5" s="1"/>
  <c r="H510" i="5" s="1"/>
  <c r="I513" i="5"/>
  <c r="I512" i="5" s="1"/>
  <c r="H229" i="5"/>
  <c r="H465" i="5"/>
  <c r="H13" i="5"/>
  <c r="G23" i="5"/>
  <c r="G9" i="5" s="1"/>
  <c r="G35" i="5"/>
  <c r="G34" i="5" s="1"/>
  <c r="G61" i="5"/>
  <c r="G121" i="5"/>
  <c r="G120" i="5" s="1"/>
  <c r="G197" i="5"/>
  <c r="G193" i="5" s="1"/>
  <c r="H205" i="5"/>
  <c r="H193" i="5" s="1"/>
  <c r="I233" i="5"/>
  <c r="I229" i="5" s="1"/>
  <c r="G284" i="5"/>
  <c r="G265" i="5" s="1"/>
  <c r="I284" i="5"/>
  <c r="H284" i="5"/>
  <c r="I314" i="5"/>
  <c r="I393" i="5"/>
  <c r="I392" i="5" s="1"/>
  <c r="H414" i="5"/>
  <c r="H413" i="5" s="1"/>
  <c r="I448" i="5"/>
  <c r="G465" i="5"/>
  <c r="H505" i="5"/>
  <c r="H504" i="5" s="1"/>
  <c r="I505" i="5"/>
  <c r="I504" i="5" s="1"/>
  <c r="G513" i="5"/>
  <c r="G512" i="5" s="1"/>
  <c r="G537" i="5"/>
  <c r="G533" i="5" s="1"/>
  <c r="G557" i="5"/>
  <c r="G588" i="5"/>
  <c r="G587" i="5" s="1"/>
  <c r="G613" i="5"/>
  <c r="G659" i="5"/>
  <c r="G658" i="5" s="1"/>
  <c r="G685" i="5"/>
  <c r="H713" i="5"/>
  <c r="H709" i="5" s="1"/>
  <c r="G731" i="5"/>
  <c r="G730" i="5" s="1"/>
  <c r="I121" i="5"/>
  <c r="I120" i="5" s="1"/>
  <c r="H85" i="5"/>
  <c r="H121" i="5"/>
  <c r="H120" i="5" s="1"/>
  <c r="G157" i="5"/>
  <c r="G156" i="5" s="1"/>
  <c r="H9" i="5"/>
  <c r="H8" i="5" s="1"/>
  <c r="I49" i="5"/>
  <c r="I48" i="5" s="1"/>
  <c r="G251" i="5"/>
  <c r="G250" i="5" s="1"/>
  <c r="G393" i="5"/>
  <c r="G392" i="5" s="1"/>
  <c r="H636" i="5"/>
  <c r="I709" i="5"/>
  <c r="I708" i="5" s="1"/>
  <c r="G85" i="5"/>
  <c r="G84" i="5" s="1"/>
  <c r="H265" i="5"/>
  <c r="H264" i="5" s="1"/>
  <c r="G414" i="5"/>
  <c r="G413" i="5" s="1"/>
  <c r="I193" i="5"/>
  <c r="I445" i="5"/>
  <c r="G53" i="5"/>
  <c r="G49" i="5" s="1"/>
  <c r="G48" i="5" s="1"/>
  <c r="I97" i="5"/>
  <c r="I85" i="5" s="1"/>
  <c r="I84" i="5" s="1"/>
  <c r="I215" i="5"/>
  <c r="I214" i="5" s="1"/>
  <c r="G241" i="5"/>
  <c r="G229" i="5" s="1"/>
  <c r="G228" i="5" s="1"/>
  <c r="G302" i="5"/>
  <c r="I341" i="5"/>
  <c r="I334" i="5" s="1"/>
  <c r="I333" i="5" s="1"/>
  <c r="I332" i="5" s="1"/>
  <c r="I637" i="5"/>
  <c r="H334" i="5"/>
  <c r="H333" i="5" s="1"/>
  <c r="H332" i="5" s="1"/>
  <c r="G341" i="5"/>
  <c r="G375" i="5"/>
  <c r="G374" i="5" s="1"/>
  <c r="G373" i="5" s="1"/>
  <c r="H445" i="5"/>
  <c r="I469" i="5"/>
  <c r="I465" i="5" s="1"/>
  <c r="I464" i="5" s="1"/>
  <c r="I528" i="5"/>
  <c r="I511" i="5" s="1"/>
  <c r="G575" i="5"/>
  <c r="G574" i="5" s="1"/>
  <c r="G601" i="5"/>
  <c r="G600" i="5" s="1"/>
  <c r="H605" i="5"/>
  <c r="H601" i="5" s="1"/>
  <c r="H600" i="5" s="1"/>
  <c r="I613" i="5"/>
  <c r="I601" i="5" s="1"/>
  <c r="I600" i="5" s="1"/>
  <c r="G649" i="5"/>
  <c r="G637" i="5" s="1"/>
  <c r="G636" i="5" s="1"/>
  <c r="I677" i="5"/>
  <c r="I673" i="5" s="1"/>
  <c r="I672" i="5" s="1"/>
  <c r="G335" i="5"/>
  <c r="G487" i="5"/>
  <c r="G486" i="5" s="1"/>
  <c r="G464" i="5" s="1"/>
  <c r="G556" i="5"/>
  <c r="G673" i="5" l="1"/>
  <c r="G672" i="5" s="1"/>
  <c r="G708" i="5"/>
  <c r="G192" i="5"/>
  <c r="I228" i="5"/>
  <c r="G334" i="5"/>
  <c r="G333" i="5" s="1"/>
  <c r="G332" i="5" s="1"/>
  <c r="I391" i="5"/>
  <c r="I390" i="5" s="1"/>
  <c r="G511" i="5"/>
  <c r="H192" i="5"/>
  <c r="I157" i="5"/>
  <c r="I156" i="5" s="1"/>
  <c r="H708" i="5"/>
  <c r="I510" i="5"/>
  <c r="I503" i="5" s="1"/>
  <c r="G264" i="5"/>
  <c r="H48" i="5"/>
  <c r="H464" i="5"/>
  <c r="G544" i="5"/>
  <c r="G543" i="5" s="1"/>
  <c r="H228" i="5"/>
  <c r="H503" i="5"/>
  <c r="I265" i="5"/>
  <c r="I264" i="5" s="1"/>
  <c r="H391" i="5"/>
  <c r="H390" i="5" s="1"/>
  <c r="G8" i="5"/>
  <c r="G510" i="5"/>
  <c r="G503" i="5" s="1"/>
  <c r="H84" i="5"/>
  <c r="I8" i="5"/>
  <c r="I636" i="5"/>
  <c r="I192" i="5"/>
  <c r="G391" i="5"/>
  <c r="G390" i="5" s="1"/>
  <c r="F286" i="4"/>
  <c r="F284" i="4"/>
  <c r="F272" i="4"/>
  <c r="F271" i="4" s="1"/>
  <c r="F270" i="4" s="1"/>
  <c r="F268" i="4"/>
  <c r="F267" i="4" s="1"/>
  <c r="F265" i="4"/>
  <c r="F261" i="4"/>
  <c r="F260" i="4" s="1"/>
  <c r="F257" i="4"/>
  <c r="F256" i="4" s="1"/>
  <c r="F254" i="4"/>
  <c r="F251" i="4" s="1"/>
  <c r="F250" i="4" s="1"/>
  <c r="F252" i="4"/>
  <c r="F231" i="4"/>
  <c r="F229" i="4"/>
  <c r="F226" i="4"/>
  <c r="F221" i="4"/>
  <c r="F217" i="4"/>
  <c r="F215" i="4"/>
  <c r="F211" i="4"/>
  <c r="F209" i="4" s="1"/>
  <c r="F206" i="4"/>
  <c r="F201" i="4"/>
  <c r="F199" i="4"/>
  <c r="F195" i="4"/>
  <c r="F193" i="4"/>
  <c r="F190" i="4"/>
  <c r="F187" i="4"/>
  <c r="F186" i="4" s="1"/>
  <c r="F185" i="4" s="1"/>
  <c r="F182" i="4"/>
  <c r="F179" i="4"/>
  <c r="F175" i="4"/>
  <c r="F174" i="4" s="1"/>
  <c r="F171" i="4"/>
  <c r="F168" i="4"/>
  <c r="F165" i="4"/>
  <c r="F160" i="4"/>
  <c r="F157" i="4"/>
  <c r="F153" i="4"/>
  <c r="F149" i="4"/>
  <c r="F146" i="4"/>
  <c r="F138" i="4"/>
  <c r="F137" i="4" s="1"/>
  <c r="F135" i="4"/>
  <c r="F134" i="4" s="1"/>
  <c r="F132" i="4"/>
  <c r="F130" i="4"/>
  <c r="F106" i="4"/>
  <c r="F103" i="4"/>
  <c r="F102" i="4" s="1"/>
  <c r="F99" i="4"/>
  <c r="F98" i="4" s="1"/>
  <c r="F96" i="4"/>
  <c r="F94" i="4"/>
  <c r="F92" i="4"/>
  <c r="F90" i="4"/>
  <c r="F88" i="4"/>
  <c r="F86" i="4"/>
  <c r="F72" i="4"/>
  <c r="F63" i="4"/>
  <c r="F62" i="4" s="1"/>
  <c r="F56" i="4"/>
  <c r="F54" i="4"/>
  <c r="F51" i="4"/>
  <c r="F48" i="4"/>
  <c r="F44" i="4"/>
  <c r="F29" i="4"/>
  <c r="F27" i="4"/>
  <c r="F24" i="4"/>
  <c r="F19" i="4"/>
  <c r="F18" i="4" s="1"/>
  <c r="F17" i="4" s="1"/>
  <c r="F15" i="4"/>
  <c r="F14" i="4" s="1"/>
  <c r="G586" i="3"/>
  <c r="G585" i="3" s="1"/>
  <c r="G584" i="3" s="1"/>
  <c r="G582" i="3"/>
  <c r="G579" i="3"/>
  <c r="G576" i="3"/>
  <c r="G575" i="3" s="1"/>
  <c r="G573" i="3"/>
  <c r="G571" i="3"/>
  <c r="G568" i="3"/>
  <c r="G565" i="3"/>
  <c r="G564" i="3" s="1"/>
  <c r="G560" i="3"/>
  <c r="G559" i="3" s="1"/>
  <c r="G558" i="3" s="1"/>
  <c r="G556" i="3"/>
  <c r="G553" i="3"/>
  <c r="G550" i="3"/>
  <c r="G549" i="3" s="1"/>
  <c r="G547" i="3"/>
  <c r="G545" i="3"/>
  <c r="G542" i="3"/>
  <c r="G539" i="3"/>
  <c r="G538" i="3" s="1"/>
  <c r="G534" i="3"/>
  <c r="G531" i="3"/>
  <c r="G528" i="3"/>
  <c r="G527" i="3" s="1"/>
  <c r="G525" i="3"/>
  <c r="G523" i="3"/>
  <c r="G520" i="3"/>
  <c r="G517" i="3"/>
  <c r="G516" i="3" s="1"/>
  <c r="G512" i="3"/>
  <c r="G509" i="3"/>
  <c r="G506" i="3"/>
  <c r="G505" i="3" s="1"/>
  <c r="G503" i="3"/>
  <c r="G501" i="3"/>
  <c r="G498" i="3"/>
  <c r="G495" i="3"/>
  <c r="G494" i="3" s="1"/>
  <c r="G489" i="3"/>
  <c r="G487" i="3"/>
  <c r="G483" i="3"/>
  <c r="G480" i="3"/>
  <c r="G478" i="3"/>
  <c r="G473" i="3"/>
  <c r="G471" i="3"/>
  <c r="G469" i="3"/>
  <c r="G467" i="3"/>
  <c r="G466" i="3" s="1"/>
  <c r="G461" i="3"/>
  <c r="G459" i="3"/>
  <c r="G454" i="3"/>
  <c r="G451" i="3"/>
  <c r="G448" i="3"/>
  <c r="G447" i="3" s="1"/>
  <c r="G445" i="3"/>
  <c r="G443" i="3"/>
  <c r="G440" i="3"/>
  <c r="G437" i="3"/>
  <c r="G436" i="3" s="1"/>
  <c r="G432" i="3"/>
  <c r="G430" i="3"/>
  <c r="G425" i="3"/>
  <c r="G423" i="3"/>
  <c r="G419" i="3"/>
  <c r="G417" i="3"/>
  <c r="G414" i="3"/>
  <c r="G411" i="3"/>
  <c r="G410" i="3" s="1"/>
  <c r="G409" i="3" s="1"/>
  <c r="G406" i="3"/>
  <c r="G403" i="3"/>
  <c r="G400" i="3"/>
  <c r="G399" i="3" s="1"/>
  <c r="G397" i="3"/>
  <c r="G394" i="3" s="1"/>
  <c r="G395" i="3"/>
  <c r="G390" i="3"/>
  <c r="G386" i="3"/>
  <c r="G383" i="3"/>
  <c r="G378" i="3"/>
  <c r="G375" i="3"/>
  <c r="G374" i="3" s="1"/>
  <c r="G371" i="3"/>
  <c r="G367" i="3"/>
  <c r="G362" i="3"/>
  <c r="G356" i="3"/>
  <c r="G354" i="3"/>
  <c r="G352" i="3"/>
  <c r="G350" i="3"/>
  <c r="G346" i="3"/>
  <c r="G345" i="3" s="1"/>
  <c r="G344" i="3" s="1"/>
  <c r="G342" i="3"/>
  <c r="G339" i="3"/>
  <c r="G336" i="3"/>
  <c r="G335" i="3" s="1"/>
  <c r="G333" i="3"/>
  <c r="G331" i="3"/>
  <c r="G328" i="3"/>
  <c r="G325" i="3"/>
  <c r="G324" i="3" s="1"/>
  <c r="G318" i="3"/>
  <c r="G312" i="3"/>
  <c r="G310" i="3"/>
  <c r="G306" i="3"/>
  <c r="G305" i="3" s="1"/>
  <c r="G304" i="3" s="1"/>
  <c r="G300" i="3"/>
  <c r="G299" i="3" s="1"/>
  <c r="G298" i="3" s="1"/>
  <c r="G297" i="3" s="1"/>
  <c r="G293" i="3"/>
  <c r="G292" i="3" s="1"/>
  <c r="G291" i="3" s="1"/>
  <c r="G289" i="3"/>
  <c r="G287" i="3"/>
  <c r="G284" i="3"/>
  <c r="G281" i="3"/>
  <c r="G275" i="3"/>
  <c r="G274" i="3" s="1"/>
  <c r="G273" i="3" s="1"/>
  <c r="G271" i="3"/>
  <c r="G269" i="3"/>
  <c r="G268" i="3" s="1"/>
  <c r="G267" i="3" s="1"/>
  <c r="G266" i="3" s="1"/>
  <c r="G264" i="3"/>
  <c r="G262" i="3"/>
  <c r="G260" i="3"/>
  <c r="G257" i="3"/>
  <c r="G256" i="3" s="1"/>
  <c r="G254" i="3"/>
  <c r="G251" i="3"/>
  <c r="G249" i="3"/>
  <c r="G246" i="3"/>
  <c r="G242" i="3"/>
  <c r="G241" i="3" s="1"/>
  <c r="G239" i="3"/>
  <c r="G237" i="3"/>
  <c r="G235" i="3"/>
  <c r="G233" i="3"/>
  <c r="G230" i="3"/>
  <c r="G229" i="3" s="1"/>
  <c r="G227" i="3"/>
  <c r="G224" i="3"/>
  <c r="G222" i="3"/>
  <c r="G219" i="3"/>
  <c r="G214" i="3"/>
  <c r="G213" i="3" s="1"/>
  <c r="G212" i="3" s="1"/>
  <c r="G204" i="3"/>
  <c r="G202" i="3"/>
  <c r="G200" i="3"/>
  <c r="G198" i="3"/>
  <c r="G194" i="3"/>
  <c r="G193" i="3" s="1"/>
  <c r="G192" i="3" s="1"/>
  <c r="G190" i="3"/>
  <c r="G187" i="3"/>
  <c r="G184" i="3"/>
  <c r="G183" i="3" s="1"/>
  <c r="G181" i="3"/>
  <c r="G179" i="3"/>
  <c r="G176" i="3"/>
  <c r="G173" i="3"/>
  <c r="G172" i="3" s="1"/>
  <c r="G168" i="3"/>
  <c r="G165" i="3"/>
  <c r="G162" i="3"/>
  <c r="G161" i="3" s="1"/>
  <c r="G159" i="3"/>
  <c r="G157" i="3"/>
  <c r="G154" i="3"/>
  <c r="G151" i="3"/>
  <c r="G150" i="3" s="1"/>
  <c r="G146" i="3"/>
  <c r="G144" i="3"/>
  <c r="G142" i="3"/>
  <c r="G140" i="3"/>
  <c r="G136" i="3"/>
  <c r="G135" i="3" s="1"/>
  <c r="G134" i="3" s="1"/>
  <c r="G132" i="3"/>
  <c r="G129" i="3"/>
  <c r="G126" i="3"/>
  <c r="G125" i="3" s="1"/>
  <c r="G123" i="3"/>
  <c r="G121" i="3"/>
  <c r="G118" i="3"/>
  <c r="G115" i="3"/>
  <c r="G114" i="3" s="1"/>
  <c r="G110" i="3"/>
  <c r="G107" i="3"/>
  <c r="G104" i="3"/>
  <c r="G103" i="3" s="1"/>
  <c r="G101" i="3"/>
  <c r="G99" i="3"/>
  <c r="G96" i="3"/>
  <c r="G93" i="3"/>
  <c r="G92" i="3" s="1"/>
  <c r="G88" i="3"/>
  <c r="G85" i="3"/>
  <c r="G82" i="3"/>
  <c r="G81" i="3" s="1"/>
  <c r="G79" i="3"/>
  <c r="G77" i="3"/>
  <c r="G74" i="3"/>
  <c r="G71" i="3"/>
  <c r="G70" i="3" s="1"/>
  <c r="G66" i="3"/>
  <c r="G63" i="3"/>
  <c r="G60" i="3"/>
  <c r="G59" i="3" s="1"/>
  <c r="G57" i="3"/>
  <c r="G55" i="3"/>
  <c r="G52" i="3"/>
  <c r="G49" i="3"/>
  <c r="G48" i="3" s="1"/>
  <c r="G44" i="3"/>
  <c r="G42" i="3"/>
  <c r="G40" i="3"/>
  <c r="G38" i="3"/>
  <c r="G34" i="3"/>
  <c r="G33" i="3" s="1"/>
  <c r="G32" i="3" s="1"/>
  <c r="G30" i="3"/>
  <c r="G27" i="3"/>
  <c r="G24" i="3"/>
  <c r="G23" i="3" s="1"/>
  <c r="G21" i="3"/>
  <c r="G19" i="3"/>
  <c r="G16" i="3"/>
  <c r="G14" i="3"/>
  <c r="G11" i="3"/>
  <c r="G10" i="3" s="1"/>
  <c r="H286" i="2"/>
  <c r="G286" i="2"/>
  <c r="F286" i="2"/>
  <c r="H284" i="2"/>
  <c r="G284" i="2"/>
  <c r="F284" i="2"/>
  <c r="H272" i="2"/>
  <c r="H271" i="2" s="1"/>
  <c r="H270" i="2" s="1"/>
  <c r="G272" i="2"/>
  <c r="G271" i="2" s="1"/>
  <c r="G270" i="2" s="1"/>
  <c r="F272" i="2"/>
  <c r="F271" i="2" s="1"/>
  <c r="F270" i="2" s="1"/>
  <c r="H268" i="2"/>
  <c r="H267" i="2" s="1"/>
  <c r="G268" i="2"/>
  <c r="G267" i="2" s="1"/>
  <c r="F268" i="2"/>
  <c r="F267" i="2" s="1"/>
  <c r="H265" i="2"/>
  <c r="G265" i="2"/>
  <c r="F265" i="2"/>
  <c r="H261" i="2"/>
  <c r="H260" i="2" s="1"/>
  <c r="G261" i="2"/>
  <c r="G260" i="2" s="1"/>
  <c r="F261" i="2"/>
  <c r="F260" i="2" s="1"/>
  <c r="H257" i="2"/>
  <c r="H256" i="2" s="1"/>
  <c r="G257" i="2"/>
  <c r="G256" i="2" s="1"/>
  <c r="F257" i="2"/>
  <c r="F256" i="2" s="1"/>
  <c r="H254" i="2"/>
  <c r="G254" i="2"/>
  <c r="F254" i="2"/>
  <c r="H252" i="2"/>
  <c r="G252" i="2"/>
  <c r="F252" i="2"/>
  <c r="H231" i="2"/>
  <c r="G231" i="2"/>
  <c r="F231" i="2"/>
  <c r="H229" i="2"/>
  <c r="G229" i="2"/>
  <c r="F229" i="2"/>
  <c r="H226" i="2"/>
  <c r="G226" i="2"/>
  <c r="F226" i="2"/>
  <c r="H221" i="2"/>
  <c r="G221" i="2"/>
  <c r="F221" i="2"/>
  <c r="H217" i="2"/>
  <c r="G217" i="2"/>
  <c r="F217" i="2"/>
  <c r="H215" i="2"/>
  <c r="G215" i="2"/>
  <c r="F215" i="2"/>
  <c r="H211" i="2"/>
  <c r="G211" i="2"/>
  <c r="F211" i="2"/>
  <c r="H206" i="2"/>
  <c r="G206" i="2"/>
  <c r="F206" i="2"/>
  <c r="H201" i="2"/>
  <c r="G201" i="2"/>
  <c r="F201" i="2"/>
  <c r="H199" i="2"/>
  <c r="G199" i="2"/>
  <c r="F199" i="2"/>
  <c r="H195" i="2"/>
  <c r="G195" i="2"/>
  <c r="F195" i="2"/>
  <c r="H193" i="2"/>
  <c r="G193" i="2"/>
  <c r="F193" i="2"/>
  <c r="H190" i="2"/>
  <c r="G190" i="2"/>
  <c r="F190" i="2"/>
  <c r="H187" i="2"/>
  <c r="H186" i="2" s="1"/>
  <c r="H185" i="2" s="1"/>
  <c r="G187" i="2"/>
  <c r="G186" i="2" s="1"/>
  <c r="G185" i="2" s="1"/>
  <c r="F187" i="2"/>
  <c r="F186" i="2" s="1"/>
  <c r="F185" i="2" s="1"/>
  <c r="H182" i="2"/>
  <c r="G182" i="2"/>
  <c r="F182" i="2"/>
  <c r="H179" i="2"/>
  <c r="G179" i="2"/>
  <c r="F179" i="2"/>
  <c r="H175" i="2"/>
  <c r="H174" i="2" s="1"/>
  <c r="G175" i="2"/>
  <c r="G174" i="2" s="1"/>
  <c r="F175" i="2"/>
  <c r="F174" i="2" s="1"/>
  <c r="H171" i="2"/>
  <c r="G171" i="2"/>
  <c r="F171" i="2"/>
  <c r="H168" i="2"/>
  <c r="G168" i="2"/>
  <c r="F168" i="2"/>
  <c r="H165" i="2"/>
  <c r="G165" i="2"/>
  <c r="F165" i="2"/>
  <c r="H160" i="2"/>
  <c r="G160" i="2"/>
  <c r="F160" i="2"/>
  <c r="H157" i="2"/>
  <c r="G157" i="2"/>
  <c r="F157" i="2"/>
  <c r="H153" i="2"/>
  <c r="G153" i="2"/>
  <c r="F153" i="2"/>
  <c r="H149" i="2"/>
  <c r="G149" i="2"/>
  <c r="F149" i="2"/>
  <c r="H146" i="2"/>
  <c r="G146" i="2"/>
  <c r="F146" i="2"/>
  <c r="H138" i="2"/>
  <c r="H137" i="2" s="1"/>
  <c r="G138" i="2"/>
  <c r="G137" i="2" s="1"/>
  <c r="F138" i="2"/>
  <c r="F137" i="2" s="1"/>
  <c r="H135" i="2"/>
  <c r="H134" i="2" s="1"/>
  <c r="G135" i="2"/>
  <c r="G134" i="2" s="1"/>
  <c r="F135" i="2"/>
  <c r="F134" i="2" s="1"/>
  <c r="H132" i="2"/>
  <c r="G132" i="2"/>
  <c r="F132" i="2"/>
  <c r="H130" i="2"/>
  <c r="G130" i="2"/>
  <c r="F130" i="2"/>
  <c r="H106" i="2"/>
  <c r="G106" i="2"/>
  <c r="F106" i="2"/>
  <c r="H103" i="2"/>
  <c r="H102" i="2" s="1"/>
  <c r="G103" i="2"/>
  <c r="G102" i="2" s="1"/>
  <c r="F103" i="2"/>
  <c r="F102" i="2" s="1"/>
  <c r="H99" i="2"/>
  <c r="H98" i="2" s="1"/>
  <c r="G99" i="2"/>
  <c r="G98" i="2" s="1"/>
  <c r="F99" i="2"/>
  <c r="F98" i="2" s="1"/>
  <c r="H96" i="2"/>
  <c r="G96" i="2"/>
  <c r="F96" i="2"/>
  <c r="H94" i="2"/>
  <c r="G94" i="2"/>
  <c r="F94" i="2"/>
  <c r="H92" i="2"/>
  <c r="G92" i="2"/>
  <c r="F92" i="2"/>
  <c r="H90" i="2"/>
  <c r="G90" i="2"/>
  <c r="F90" i="2"/>
  <c r="H88" i="2"/>
  <c r="G88" i="2"/>
  <c r="F88" i="2"/>
  <c r="H86" i="2"/>
  <c r="G86" i="2"/>
  <c r="F86" i="2"/>
  <c r="H72" i="2"/>
  <c r="G72" i="2"/>
  <c r="F72" i="2"/>
  <c r="H63" i="2"/>
  <c r="H62" i="2" s="1"/>
  <c r="G63" i="2"/>
  <c r="G62" i="2" s="1"/>
  <c r="F63" i="2"/>
  <c r="F62" i="2" s="1"/>
  <c r="H56" i="2"/>
  <c r="G56" i="2"/>
  <c r="F56" i="2"/>
  <c r="H54" i="2"/>
  <c r="G54" i="2"/>
  <c r="F54" i="2"/>
  <c r="H51" i="2"/>
  <c r="H47" i="2" s="1"/>
  <c r="G51" i="2"/>
  <c r="G47" i="2" s="1"/>
  <c r="F51" i="2"/>
  <c r="F48" i="2"/>
  <c r="H44" i="2"/>
  <c r="G44" i="2"/>
  <c r="F44" i="2"/>
  <c r="H29" i="2"/>
  <c r="G29" i="2"/>
  <c r="F29" i="2"/>
  <c r="H27" i="2"/>
  <c r="G27" i="2"/>
  <c r="F27" i="2"/>
  <c r="H24" i="2"/>
  <c r="G24" i="2"/>
  <c r="F24" i="2"/>
  <c r="H19" i="2"/>
  <c r="H18" i="2" s="1"/>
  <c r="H17" i="2" s="1"/>
  <c r="G19" i="2"/>
  <c r="G18" i="2" s="1"/>
  <c r="G17" i="2" s="1"/>
  <c r="F19" i="2"/>
  <c r="F18" i="2" s="1"/>
  <c r="F17" i="2" s="1"/>
  <c r="H15" i="2"/>
  <c r="H14" i="2" s="1"/>
  <c r="G15" i="2"/>
  <c r="G14" i="2" s="1"/>
  <c r="F15" i="2"/>
  <c r="F14" i="2" s="1"/>
  <c r="H69" i="2" l="1"/>
  <c r="F283" i="4"/>
  <c r="F282" i="4" s="1"/>
  <c r="G156" i="2"/>
  <c r="H744" i="5"/>
  <c r="H746" i="5" s="1"/>
  <c r="F53" i="4"/>
  <c r="G744" i="5"/>
  <c r="G746" i="5" s="1"/>
  <c r="G192" i="2"/>
  <c r="G13" i="3"/>
  <c r="G178" i="2"/>
  <c r="F23" i="2"/>
  <c r="F22" i="2" s="1"/>
  <c r="F53" i="2"/>
  <c r="H178" i="2"/>
  <c r="G53" i="2"/>
  <c r="H105" i="2"/>
  <c r="H101" i="2" s="1"/>
  <c r="F192" i="2"/>
  <c r="H228" i="2"/>
  <c r="I744" i="5"/>
  <c r="I746" i="5" s="1"/>
  <c r="F178" i="2"/>
  <c r="G416" i="3"/>
  <c r="F69" i="4"/>
  <c r="F178" i="4"/>
  <c r="F69" i="2"/>
  <c r="F66" i="2" s="1"/>
  <c r="F65" i="2" s="1"/>
  <c r="F105" i="2"/>
  <c r="G209" i="2"/>
  <c r="F228" i="4"/>
  <c r="H264" i="2"/>
  <c r="H263" i="2" s="1"/>
  <c r="G69" i="2"/>
  <c r="G66" i="2" s="1"/>
  <c r="G65" i="2" s="1"/>
  <c r="G145" i="2"/>
  <c r="G144" i="2" s="1"/>
  <c r="H192" i="2"/>
  <c r="F198" i="2"/>
  <c r="F214" i="2"/>
  <c r="H209" i="2"/>
  <c r="H205" i="2" s="1"/>
  <c r="G251" i="2"/>
  <c r="G250" i="2" s="1"/>
  <c r="F192" i="4"/>
  <c r="H23" i="2"/>
  <c r="G46" i="2"/>
  <c r="H66" i="2"/>
  <c r="H65" i="2" s="1"/>
  <c r="G105" i="2"/>
  <c r="G101" i="2" s="1"/>
  <c r="F156" i="2"/>
  <c r="H164" i="2"/>
  <c r="H163" i="2" s="1"/>
  <c r="H198" i="2"/>
  <c r="G214" i="2"/>
  <c r="F228" i="2"/>
  <c r="F225" i="2" s="1"/>
  <c r="G228" i="2"/>
  <c r="G458" i="3"/>
  <c r="G457" i="3" s="1"/>
  <c r="F156" i="4"/>
  <c r="F198" i="4"/>
  <c r="G23" i="2"/>
  <c r="G22" i="2" s="1"/>
  <c r="F101" i="2"/>
  <c r="H145" i="2"/>
  <c r="F145" i="2"/>
  <c r="F144" i="2" s="1"/>
  <c r="F164" i="2"/>
  <c r="H225" i="2"/>
  <c r="F251" i="2"/>
  <c r="F250" i="2" s="1"/>
  <c r="F249" i="2" s="1"/>
  <c r="G264" i="2"/>
  <c r="G263" i="2" s="1"/>
  <c r="G283" i="2"/>
  <c r="G282" i="2" s="1"/>
  <c r="H283" i="2"/>
  <c r="H282" i="2" s="1"/>
  <c r="G429" i="3"/>
  <c r="G428" i="3" s="1"/>
  <c r="G427" i="3" s="1"/>
  <c r="G519" i="3"/>
  <c r="G578" i="3"/>
  <c r="F164" i="4"/>
  <c r="F163" i="4" s="1"/>
  <c r="F214" i="4"/>
  <c r="H22" i="2"/>
  <c r="G205" i="2"/>
  <c r="G249" i="2"/>
  <c r="H251" i="2"/>
  <c r="H250" i="2" s="1"/>
  <c r="H249" i="2" s="1"/>
  <c r="G422" i="3"/>
  <c r="G497" i="3"/>
  <c r="F145" i="4"/>
  <c r="F205" i="4"/>
  <c r="H53" i="2"/>
  <c r="H46" i="2" s="1"/>
  <c r="H156" i="2"/>
  <c r="G164" i="2"/>
  <c r="G163" i="2" s="1"/>
  <c r="G198" i="2"/>
  <c r="G189" i="2" s="1"/>
  <c r="H214" i="2"/>
  <c r="F209" i="2"/>
  <c r="F205" i="2" s="1"/>
  <c r="F204" i="2" s="1"/>
  <c r="F203" i="2" s="1"/>
  <c r="G225" i="2"/>
  <c r="F264" i="2"/>
  <c r="F263" i="2" s="1"/>
  <c r="F283" i="2"/>
  <c r="F282" i="2" s="1"/>
  <c r="F66" i="4"/>
  <c r="F65" i="4" s="1"/>
  <c r="F225" i="4"/>
  <c r="F249" i="4"/>
  <c r="F189" i="2"/>
  <c r="G309" i="3"/>
  <c r="G308" i="3" s="1"/>
  <c r="G327" i="3"/>
  <c r="G338" i="3"/>
  <c r="G382" i="3"/>
  <c r="G541" i="3"/>
  <c r="G552" i="3"/>
  <c r="F105" i="4"/>
  <c r="F101" i="4" s="1"/>
  <c r="G37" i="3"/>
  <c r="G36" i="3" s="1"/>
  <c r="F47" i="2"/>
  <c r="F46" i="2" s="1"/>
  <c r="G26" i="3"/>
  <c r="G139" i="3"/>
  <c r="G138" i="3" s="1"/>
  <c r="G175" i="3"/>
  <c r="G186" i="3"/>
  <c r="G197" i="3"/>
  <c r="G196" i="3" s="1"/>
  <c r="G439" i="3"/>
  <c r="G435" i="3" s="1"/>
  <c r="G434" i="3" s="1"/>
  <c r="G450" i="3"/>
  <c r="F23" i="4"/>
  <c r="F22" i="4" s="1"/>
  <c r="F47" i="4"/>
  <c r="F46" i="4" s="1"/>
  <c r="F264" i="4"/>
  <c r="F263" i="4" s="1"/>
  <c r="G9" i="2"/>
  <c r="G317" i="3"/>
  <c r="G316" i="3" s="1"/>
  <c r="G315" i="3" s="1"/>
  <c r="G314" i="3" s="1"/>
  <c r="G73" i="3"/>
  <c r="G84" i="3"/>
  <c r="G69" i="3" s="1"/>
  <c r="G68" i="3" s="1"/>
  <c r="G402" i="3"/>
  <c r="G226" i="3"/>
  <c r="G259" i="3"/>
  <c r="G280" i="3"/>
  <c r="G286" i="3"/>
  <c r="G486" i="3"/>
  <c r="G482" i="3" s="1"/>
  <c r="G51" i="3"/>
  <c r="G153" i="3"/>
  <c r="G164" i="3"/>
  <c r="G218" i="3"/>
  <c r="G217" i="3" s="1"/>
  <c r="G207" i="3" s="1"/>
  <c r="G244" i="3"/>
  <c r="G413" i="3"/>
  <c r="G530" i="3"/>
  <c r="G515" i="3" s="1"/>
  <c r="G514" i="3" s="1"/>
  <c r="G62" i="3"/>
  <c r="G47" i="3" s="1"/>
  <c r="G46" i="3" s="1"/>
  <c r="G95" i="3"/>
  <c r="G106" i="3"/>
  <c r="G117" i="3"/>
  <c r="G128" i="3"/>
  <c r="G349" i="3"/>
  <c r="G348" i="3" s="1"/>
  <c r="G465" i="3"/>
  <c r="G477" i="3"/>
  <c r="G508" i="3"/>
  <c r="G493" i="3" s="1"/>
  <c r="G492" i="3" s="1"/>
  <c r="G567" i="3"/>
  <c r="G563" i="3" s="1"/>
  <c r="G562" i="3" s="1"/>
  <c r="F9" i="4"/>
  <c r="G9" i="3"/>
  <c r="G361" i="3"/>
  <c r="G360" i="3" s="1"/>
  <c r="I556" i="1"/>
  <c r="I555" i="1" s="1"/>
  <c r="I554" i="1" s="1"/>
  <c r="H556" i="1"/>
  <c r="H555" i="1" s="1"/>
  <c r="H554" i="1" s="1"/>
  <c r="G556" i="1"/>
  <c r="G555" i="1" s="1"/>
  <c r="G554" i="1" s="1"/>
  <c r="I552" i="1"/>
  <c r="H552" i="1"/>
  <c r="G552" i="1"/>
  <c r="I549" i="1"/>
  <c r="H549" i="1"/>
  <c r="G549" i="1"/>
  <c r="I546" i="1"/>
  <c r="I545" i="1" s="1"/>
  <c r="H546" i="1"/>
  <c r="H545" i="1" s="1"/>
  <c r="G546" i="1"/>
  <c r="G545" i="1" s="1"/>
  <c r="I543" i="1"/>
  <c r="H543" i="1"/>
  <c r="G543" i="1"/>
  <c r="I541" i="1"/>
  <c r="H541" i="1"/>
  <c r="G541" i="1"/>
  <c r="I538" i="1"/>
  <c r="H538" i="1"/>
  <c r="G538" i="1"/>
  <c r="I535" i="1"/>
  <c r="I534" i="1" s="1"/>
  <c r="H535" i="1"/>
  <c r="H534" i="1" s="1"/>
  <c r="G535" i="1"/>
  <c r="G534" i="1" s="1"/>
  <c r="I530" i="1"/>
  <c r="I529" i="1" s="1"/>
  <c r="I528" i="1" s="1"/>
  <c r="H530" i="1"/>
  <c r="H529" i="1" s="1"/>
  <c r="H528" i="1" s="1"/>
  <c r="G530" i="1"/>
  <c r="G529" i="1" s="1"/>
  <c r="G528" i="1" s="1"/>
  <c r="I526" i="1"/>
  <c r="H526" i="1"/>
  <c r="G526" i="1"/>
  <c r="I523" i="1"/>
  <c r="H523" i="1"/>
  <c r="G523" i="1"/>
  <c r="I520" i="1"/>
  <c r="I519" i="1" s="1"/>
  <c r="I518" i="1" s="1"/>
  <c r="I517" i="1" s="1"/>
  <c r="H520" i="1"/>
  <c r="H519" i="1" s="1"/>
  <c r="G520" i="1"/>
  <c r="G519" i="1" s="1"/>
  <c r="H517" i="1"/>
  <c r="G517" i="1"/>
  <c r="I515" i="1"/>
  <c r="H515" i="1"/>
  <c r="G515" i="1"/>
  <c r="I512" i="1"/>
  <c r="H512" i="1"/>
  <c r="G512" i="1"/>
  <c r="I509" i="1"/>
  <c r="I508" i="1" s="1"/>
  <c r="H509" i="1"/>
  <c r="H508" i="1" s="1"/>
  <c r="G509" i="1"/>
  <c r="G508" i="1" s="1"/>
  <c r="I504" i="1"/>
  <c r="H504" i="1"/>
  <c r="G504" i="1"/>
  <c r="I501" i="1"/>
  <c r="H501" i="1"/>
  <c r="G501" i="1"/>
  <c r="I498" i="1"/>
  <c r="I497" i="1" s="1"/>
  <c r="H498" i="1"/>
  <c r="H497" i="1" s="1"/>
  <c r="G498" i="1"/>
  <c r="G497" i="1" s="1"/>
  <c r="I495" i="1"/>
  <c r="H495" i="1"/>
  <c r="G495" i="1"/>
  <c r="I493" i="1"/>
  <c r="H493" i="1"/>
  <c r="G493" i="1"/>
  <c r="I490" i="1"/>
  <c r="H490" i="1"/>
  <c r="G490" i="1"/>
  <c r="I487" i="1"/>
  <c r="I486" i="1" s="1"/>
  <c r="H487" i="1"/>
  <c r="H486" i="1" s="1"/>
  <c r="G487" i="1"/>
  <c r="G486" i="1" s="1"/>
  <c r="I482" i="1"/>
  <c r="H482" i="1"/>
  <c r="G482" i="1"/>
  <c r="I479" i="1"/>
  <c r="H479" i="1"/>
  <c r="G479" i="1"/>
  <c r="I476" i="1"/>
  <c r="I475" i="1" s="1"/>
  <c r="H476" i="1"/>
  <c r="H475" i="1" s="1"/>
  <c r="G476" i="1"/>
  <c r="G475" i="1" s="1"/>
  <c r="I473" i="1"/>
  <c r="H473" i="1"/>
  <c r="G473" i="1"/>
  <c r="I471" i="1"/>
  <c r="H471" i="1"/>
  <c r="G471" i="1"/>
  <c r="I468" i="1"/>
  <c r="H468" i="1"/>
  <c r="G468" i="1"/>
  <c r="I465" i="1"/>
  <c r="I464" i="1" s="1"/>
  <c r="H465" i="1"/>
  <c r="H464" i="1" s="1"/>
  <c r="G465" i="1"/>
  <c r="G464" i="1" s="1"/>
  <c r="I459" i="1"/>
  <c r="I458" i="1" s="1"/>
  <c r="H459" i="1"/>
  <c r="H458" i="1" s="1"/>
  <c r="G459" i="1"/>
  <c r="I456" i="1"/>
  <c r="H456" i="1"/>
  <c r="G456" i="1"/>
  <c r="I453" i="1"/>
  <c r="H453" i="1"/>
  <c r="G453" i="1"/>
  <c r="I451" i="1"/>
  <c r="H451" i="1"/>
  <c r="G451" i="1"/>
  <c r="I446" i="1"/>
  <c r="I444" i="1" s="1"/>
  <c r="H446" i="1"/>
  <c r="H444" i="1" s="1"/>
  <c r="G446" i="1"/>
  <c r="G444" i="1"/>
  <c r="I442" i="1"/>
  <c r="H442" i="1"/>
  <c r="G442" i="1"/>
  <c r="I440" i="1"/>
  <c r="I439" i="1" s="1"/>
  <c r="H440" i="1"/>
  <c r="H439" i="1" s="1"/>
  <c r="G440" i="1"/>
  <c r="G439" i="1" s="1"/>
  <c r="I434" i="1"/>
  <c r="H434" i="1"/>
  <c r="G434" i="1"/>
  <c r="I432" i="1"/>
  <c r="H432" i="1"/>
  <c r="G432" i="1"/>
  <c r="I427" i="1"/>
  <c r="H427" i="1"/>
  <c r="G427" i="1"/>
  <c r="I424" i="1"/>
  <c r="H424" i="1"/>
  <c r="G424" i="1"/>
  <c r="I421" i="1"/>
  <c r="I420" i="1" s="1"/>
  <c r="H421" i="1"/>
  <c r="H420" i="1" s="1"/>
  <c r="G421" i="1"/>
  <c r="G420" i="1" s="1"/>
  <c r="I418" i="1"/>
  <c r="H418" i="1"/>
  <c r="G418" i="1"/>
  <c r="I416" i="1"/>
  <c r="H416" i="1"/>
  <c r="G416" i="1"/>
  <c r="I413" i="1"/>
  <c r="H413" i="1"/>
  <c r="G413" i="1"/>
  <c r="I410" i="1"/>
  <c r="I409" i="1" s="1"/>
  <c r="H410" i="1"/>
  <c r="H409" i="1" s="1"/>
  <c r="G410" i="1"/>
  <c r="G409" i="1" s="1"/>
  <c r="I405" i="1"/>
  <c r="H405" i="1"/>
  <c r="G405" i="1"/>
  <c r="I403" i="1"/>
  <c r="H403" i="1"/>
  <c r="G403" i="1"/>
  <c r="I398" i="1"/>
  <c r="I397" i="1" s="1"/>
  <c r="H398" i="1"/>
  <c r="H397" i="1" s="1"/>
  <c r="G398" i="1"/>
  <c r="G397" i="1" s="1"/>
  <c r="I394" i="1"/>
  <c r="H394" i="1"/>
  <c r="G394" i="1"/>
  <c r="I392" i="1"/>
  <c r="H392" i="1"/>
  <c r="G392" i="1"/>
  <c r="I389" i="1"/>
  <c r="H389" i="1"/>
  <c r="G389" i="1"/>
  <c r="I386" i="1"/>
  <c r="I385" i="1" s="1"/>
  <c r="I384" i="1" s="1"/>
  <c r="H386" i="1"/>
  <c r="H385" i="1" s="1"/>
  <c r="H384" i="1" s="1"/>
  <c r="G386" i="1"/>
  <c r="G385" i="1" s="1"/>
  <c r="G384" i="1" s="1"/>
  <c r="I381" i="1"/>
  <c r="H381" i="1"/>
  <c r="G381" i="1"/>
  <c r="I378" i="1"/>
  <c r="H378" i="1"/>
  <c r="G378" i="1"/>
  <c r="I375" i="1"/>
  <c r="I374" i="1" s="1"/>
  <c r="H375" i="1"/>
  <c r="H374" i="1" s="1"/>
  <c r="G375" i="1"/>
  <c r="G374" i="1" s="1"/>
  <c r="I370" i="1"/>
  <c r="H370" i="1"/>
  <c r="G370" i="1"/>
  <c r="I364" i="1"/>
  <c r="H364" i="1"/>
  <c r="G364" i="1"/>
  <c r="I359" i="1"/>
  <c r="H359" i="1"/>
  <c r="G359" i="1"/>
  <c r="I356" i="1"/>
  <c r="I355" i="1" s="1"/>
  <c r="H356" i="1"/>
  <c r="H355" i="1" s="1"/>
  <c r="G356" i="1"/>
  <c r="G355" i="1" s="1"/>
  <c r="I352" i="1"/>
  <c r="H352" i="1"/>
  <c r="G352" i="1"/>
  <c r="I348" i="1"/>
  <c r="H348" i="1"/>
  <c r="G348" i="1"/>
  <c r="I345" i="1"/>
  <c r="H345" i="1"/>
  <c r="G345" i="1"/>
  <c r="I339" i="1"/>
  <c r="H339" i="1"/>
  <c r="G339" i="1"/>
  <c r="I337" i="1"/>
  <c r="H337" i="1"/>
  <c r="G337" i="1"/>
  <c r="I335" i="1"/>
  <c r="H335" i="1"/>
  <c r="G335" i="1"/>
  <c r="I333" i="1"/>
  <c r="H333" i="1"/>
  <c r="G333" i="1"/>
  <c r="I329" i="1"/>
  <c r="I328" i="1" s="1"/>
  <c r="I327" i="1" s="1"/>
  <c r="H329" i="1"/>
  <c r="H328" i="1" s="1"/>
  <c r="H327" i="1" s="1"/>
  <c r="G329" i="1"/>
  <c r="G328" i="1" s="1"/>
  <c r="G327" i="1" s="1"/>
  <c r="I325" i="1"/>
  <c r="H325" i="1"/>
  <c r="G325" i="1"/>
  <c r="I322" i="1"/>
  <c r="H322" i="1"/>
  <c r="G322" i="1"/>
  <c r="I319" i="1"/>
  <c r="I318" i="1" s="1"/>
  <c r="H319" i="1"/>
  <c r="H318" i="1" s="1"/>
  <c r="G319" i="1"/>
  <c r="G318" i="1" s="1"/>
  <c r="I316" i="1"/>
  <c r="H316" i="1"/>
  <c r="G316" i="1"/>
  <c r="I314" i="1"/>
  <c r="H314" i="1"/>
  <c r="G314" i="1"/>
  <c r="I311" i="1"/>
  <c r="H311" i="1"/>
  <c r="G311" i="1"/>
  <c r="I308" i="1"/>
  <c r="I307" i="1" s="1"/>
  <c r="H308" i="1"/>
  <c r="H307" i="1" s="1"/>
  <c r="G308" i="1"/>
  <c r="G307" i="1" s="1"/>
  <c r="I301" i="1"/>
  <c r="I300" i="1" s="1"/>
  <c r="H301" i="1"/>
  <c r="H300" i="1" s="1"/>
  <c r="G301" i="1"/>
  <c r="I295" i="1"/>
  <c r="H295" i="1"/>
  <c r="G295" i="1"/>
  <c r="I293" i="1"/>
  <c r="H293" i="1"/>
  <c r="G293" i="1"/>
  <c r="I289" i="1"/>
  <c r="I288" i="1" s="1"/>
  <c r="I287" i="1" s="1"/>
  <c r="H289" i="1"/>
  <c r="H288" i="1" s="1"/>
  <c r="H287" i="1" s="1"/>
  <c r="G289" i="1"/>
  <c r="G288" i="1" s="1"/>
  <c r="G287" i="1" s="1"/>
  <c r="I284" i="1"/>
  <c r="I283" i="1" s="1"/>
  <c r="I282" i="1" s="1"/>
  <c r="H284" i="1"/>
  <c r="H283" i="1" s="1"/>
  <c r="H282" i="1" s="1"/>
  <c r="G284" i="1"/>
  <c r="G283" i="1" s="1"/>
  <c r="G282" i="1" s="1"/>
  <c r="I280" i="1"/>
  <c r="H280" i="1"/>
  <c r="G280" i="1"/>
  <c r="I278" i="1"/>
  <c r="H278" i="1"/>
  <c r="G278" i="1"/>
  <c r="I275" i="1"/>
  <c r="H275" i="1"/>
  <c r="G275" i="1"/>
  <c r="I272" i="1"/>
  <c r="H272" i="1"/>
  <c r="G272" i="1"/>
  <c r="I266" i="1"/>
  <c r="I265" i="1" s="1"/>
  <c r="I264" i="1" s="1"/>
  <c r="H266" i="1"/>
  <c r="H265" i="1" s="1"/>
  <c r="H264" i="1" s="1"/>
  <c r="G266" i="1"/>
  <c r="G265" i="1" s="1"/>
  <c r="G264" i="1" s="1"/>
  <c r="I262" i="1"/>
  <c r="H262" i="1"/>
  <c r="G262" i="1"/>
  <c r="I260" i="1"/>
  <c r="I259" i="1" s="1"/>
  <c r="I258" i="1" s="1"/>
  <c r="I257" i="1" s="1"/>
  <c r="H260" i="1"/>
  <c r="H259" i="1" s="1"/>
  <c r="H258" i="1" s="1"/>
  <c r="H257" i="1" s="1"/>
  <c r="G260" i="1"/>
  <c r="G259" i="1" s="1"/>
  <c r="G258" i="1" s="1"/>
  <c r="G257" i="1" s="1"/>
  <c r="I255" i="1"/>
  <c r="H255" i="1"/>
  <c r="G255" i="1"/>
  <c r="I253" i="1"/>
  <c r="H253" i="1"/>
  <c r="G253" i="1"/>
  <c r="I251" i="1"/>
  <c r="H251" i="1"/>
  <c r="G251" i="1"/>
  <c r="I248" i="1"/>
  <c r="I247" i="1" s="1"/>
  <c r="H248" i="1"/>
  <c r="H247" i="1" s="1"/>
  <c r="G248" i="1"/>
  <c r="G247" i="1" s="1"/>
  <c r="I245" i="1"/>
  <c r="H245" i="1"/>
  <c r="G245" i="1"/>
  <c r="I242" i="1"/>
  <c r="H242" i="1"/>
  <c r="G242" i="1"/>
  <c r="I240" i="1"/>
  <c r="H240" i="1"/>
  <c r="G240" i="1"/>
  <c r="I237" i="1"/>
  <c r="H237" i="1"/>
  <c r="G237" i="1"/>
  <c r="I233" i="1"/>
  <c r="I232" i="1" s="1"/>
  <c r="H233" i="1"/>
  <c r="H232" i="1" s="1"/>
  <c r="G233" i="1"/>
  <c r="G232" i="1" s="1"/>
  <c r="I230" i="1"/>
  <c r="H230" i="1"/>
  <c r="G230" i="1"/>
  <c r="I228" i="1"/>
  <c r="H228" i="1"/>
  <c r="G228" i="1"/>
  <c r="I226" i="1"/>
  <c r="H226" i="1"/>
  <c r="G226" i="1"/>
  <c r="I224" i="1"/>
  <c r="H224" i="1"/>
  <c r="G224" i="1"/>
  <c r="I221" i="1"/>
  <c r="I220" i="1" s="1"/>
  <c r="H221" i="1"/>
  <c r="H220" i="1" s="1"/>
  <c r="G221" i="1"/>
  <c r="G220" i="1" s="1"/>
  <c r="I217" i="1"/>
  <c r="H217" i="1"/>
  <c r="G217" i="1"/>
  <c r="I215" i="1"/>
  <c r="H215" i="1"/>
  <c r="G215" i="1"/>
  <c r="I212" i="1"/>
  <c r="H212" i="1"/>
  <c r="G212" i="1"/>
  <c r="I207" i="1"/>
  <c r="I206" i="1" s="1"/>
  <c r="I205" i="1" s="1"/>
  <c r="H207" i="1"/>
  <c r="H206" i="1" s="1"/>
  <c r="H205" i="1" s="1"/>
  <c r="G207" i="1"/>
  <c r="G206" i="1" s="1"/>
  <c r="G205" i="1" s="1"/>
  <c r="H201" i="1"/>
  <c r="G201" i="1"/>
  <c r="I199" i="1"/>
  <c r="H199" i="1"/>
  <c r="G199" i="1"/>
  <c r="I197" i="1"/>
  <c r="H197" i="1"/>
  <c r="G197" i="1"/>
  <c r="I195" i="1"/>
  <c r="H195" i="1"/>
  <c r="G195" i="1"/>
  <c r="I191" i="1"/>
  <c r="I190" i="1" s="1"/>
  <c r="I189" i="1" s="1"/>
  <c r="H191" i="1"/>
  <c r="H190" i="1" s="1"/>
  <c r="H189" i="1" s="1"/>
  <c r="G191" i="1"/>
  <c r="G190" i="1" s="1"/>
  <c r="G189" i="1" s="1"/>
  <c r="I187" i="1"/>
  <c r="H187" i="1"/>
  <c r="G187" i="1"/>
  <c r="I184" i="1"/>
  <c r="H184" i="1"/>
  <c r="G184" i="1"/>
  <c r="I181" i="1"/>
  <c r="I180" i="1" s="1"/>
  <c r="H181" i="1"/>
  <c r="H180" i="1" s="1"/>
  <c r="G181" i="1"/>
  <c r="G180" i="1" s="1"/>
  <c r="I178" i="1"/>
  <c r="H178" i="1"/>
  <c r="G178" i="1"/>
  <c r="I176" i="1"/>
  <c r="H176" i="1"/>
  <c r="G176" i="1"/>
  <c r="I173" i="1"/>
  <c r="H173" i="1"/>
  <c r="G173" i="1"/>
  <c r="I170" i="1"/>
  <c r="I169" i="1" s="1"/>
  <c r="H170" i="1"/>
  <c r="H169" i="1" s="1"/>
  <c r="G170" i="1"/>
  <c r="G169" i="1" s="1"/>
  <c r="I165" i="1"/>
  <c r="H165" i="1"/>
  <c r="G165" i="1"/>
  <c r="I162" i="1"/>
  <c r="H162" i="1"/>
  <c r="G162" i="1"/>
  <c r="I159" i="1"/>
  <c r="I158" i="1" s="1"/>
  <c r="H159" i="1"/>
  <c r="H158" i="1" s="1"/>
  <c r="G159" i="1"/>
  <c r="G158" i="1" s="1"/>
  <c r="I156" i="1"/>
  <c r="H156" i="1"/>
  <c r="G156" i="1"/>
  <c r="I154" i="1"/>
  <c r="H154" i="1"/>
  <c r="G154" i="1"/>
  <c r="I151" i="1"/>
  <c r="H151" i="1"/>
  <c r="G151" i="1"/>
  <c r="I148" i="1"/>
  <c r="I147" i="1" s="1"/>
  <c r="H148" i="1"/>
  <c r="H147" i="1" s="1"/>
  <c r="G148" i="1"/>
  <c r="G147" i="1" s="1"/>
  <c r="H143" i="1"/>
  <c r="G143" i="1"/>
  <c r="I141" i="1"/>
  <c r="H141" i="1"/>
  <c r="G141" i="1"/>
  <c r="I139" i="1"/>
  <c r="H139" i="1"/>
  <c r="G139" i="1"/>
  <c r="I137" i="1"/>
  <c r="H137" i="1"/>
  <c r="G137" i="1"/>
  <c r="I133" i="1"/>
  <c r="I132" i="1" s="1"/>
  <c r="I131" i="1" s="1"/>
  <c r="H133" i="1"/>
  <c r="H132" i="1" s="1"/>
  <c r="H131" i="1" s="1"/>
  <c r="G133" i="1"/>
  <c r="G132" i="1" s="1"/>
  <c r="G131" i="1" s="1"/>
  <c r="I129" i="1"/>
  <c r="H129" i="1"/>
  <c r="G129" i="1"/>
  <c r="I126" i="1"/>
  <c r="H126" i="1"/>
  <c r="G126" i="1"/>
  <c r="I123" i="1"/>
  <c r="I122" i="1" s="1"/>
  <c r="H123" i="1"/>
  <c r="H122" i="1" s="1"/>
  <c r="G123" i="1"/>
  <c r="G122" i="1" s="1"/>
  <c r="I120" i="1"/>
  <c r="H120" i="1"/>
  <c r="G120" i="1"/>
  <c r="I118" i="1"/>
  <c r="H118" i="1"/>
  <c r="G118" i="1"/>
  <c r="I115" i="1"/>
  <c r="H115" i="1"/>
  <c r="G115" i="1"/>
  <c r="I112" i="1"/>
  <c r="I111" i="1" s="1"/>
  <c r="H112" i="1"/>
  <c r="H111" i="1" s="1"/>
  <c r="G112" i="1"/>
  <c r="G111" i="1" s="1"/>
  <c r="I107" i="1"/>
  <c r="H107" i="1"/>
  <c r="G107" i="1"/>
  <c r="I104" i="1"/>
  <c r="H104" i="1"/>
  <c r="G104" i="1"/>
  <c r="I101" i="1"/>
  <c r="I100" i="1" s="1"/>
  <c r="H101" i="1"/>
  <c r="H100" i="1" s="1"/>
  <c r="G101" i="1"/>
  <c r="G100" i="1" s="1"/>
  <c r="I98" i="1"/>
  <c r="H98" i="1"/>
  <c r="G98" i="1"/>
  <c r="I96" i="1"/>
  <c r="H96" i="1"/>
  <c r="G96" i="1"/>
  <c r="I93" i="1"/>
  <c r="H93" i="1"/>
  <c r="G93" i="1"/>
  <c r="I90" i="1"/>
  <c r="I89" i="1" s="1"/>
  <c r="H90" i="1"/>
  <c r="H89" i="1" s="1"/>
  <c r="G90" i="1"/>
  <c r="G89" i="1" s="1"/>
  <c r="I85" i="1"/>
  <c r="H85" i="1"/>
  <c r="G85" i="1"/>
  <c r="I82" i="1"/>
  <c r="H82" i="1"/>
  <c r="G82" i="1"/>
  <c r="I79" i="1"/>
  <c r="I78" i="1" s="1"/>
  <c r="H79" i="1"/>
  <c r="H78" i="1" s="1"/>
  <c r="G79" i="1"/>
  <c r="G78" i="1" s="1"/>
  <c r="I76" i="1"/>
  <c r="H76" i="1"/>
  <c r="G76" i="1"/>
  <c r="I74" i="1"/>
  <c r="H74" i="1"/>
  <c r="G74" i="1"/>
  <c r="I71" i="1"/>
  <c r="H71" i="1"/>
  <c r="G71" i="1"/>
  <c r="I68" i="1"/>
  <c r="I67" i="1" s="1"/>
  <c r="H68" i="1"/>
  <c r="H67" i="1" s="1"/>
  <c r="G68" i="1"/>
  <c r="G67" i="1" s="1"/>
  <c r="I63" i="1"/>
  <c r="G63" i="1"/>
  <c r="I60" i="1"/>
  <c r="H60" i="1"/>
  <c r="H59" i="1" s="1"/>
  <c r="G60" i="1"/>
  <c r="I57" i="1"/>
  <c r="I56" i="1" s="1"/>
  <c r="H57" i="1"/>
  <c r="H56" i="1" s="1"/>
  <c r="G57" i="1"/>
  <c r="G56" i="1" s="1"/>
  <c r="I54" i="1"/>
  <c r="H54" i="1"/>
  <c r="G54" i="1"/>
  <c r="I52" i="1"/>
  <c r="H52" i="1"/>
  <c r="G52" i="1"/>
  <c r="I49" i="1"/>
  <c r="H49" i="1"/>
  <c r="G49" i="1"/>
  <c r="I46" i="1"/>
  <c r="I45" i="1" s="1"/>
  <c r="H46" i="1"/>
  <c r="H45" i="1" s="1"/>
  <c r="G46" i="1"/>
  <c r="G45" i="1" s="1"/>
  <c r="I41" i="1"/>
  <c r="H41" i="1"/>
  <c r="G41" i="1"/>
  <c r="I39" i="1"/>
  <c r="H39" i="1"/>
  <c r="G39" i="1"/>
  <c r="I37" i="1"/>
  <c r="H37" i="1"/>
  <c r="G37" i="1"/>
  <c r="I35" i="1"/>
  <c r="H35" i="1"/>
  <c r="G35" i="1"/>
  <c r="I31" i="1"/>
  <c r="I30" i="1" s="1"/>
  <c r="I29" i="1" s="1"/>
  <c r="H31" i="1"/>
  <c r="H30" i="1" s="1"/>
  <c r="H29" i="1" s="1"/>
  <c r="G31" i="1"/>
  <c r="G30" i="1" s="1"/>
  <c r="G29" i="1" s="1"/>
  <c r="I27" i="1"/>
  <c r="H27" i="1"/>
  <c r="G27" i="1"/>
  <c r="I24" i="1"/>
  <c r="H24" i="1"/>
  <c r="G24" i="1"/>
  <c r="I21" i="1"/>
  <c r="I20" i="1" s="1"/>
  <c r="H21" i="1"/>
  <c r="H20" i="1" s="1"/>
  <c r="G21" i="1"/>
  <c r="G20" i="1" s="1"/>
  <c r="I18" i="1"/>
  <c r="H18" i="1"/>
  <c r="G18" i="1"/>
  <c r="I16" i="1"/>
  <c r="H16" i="1"/>
  <c r="G16" i="1"/>
  <c r="I13" i="1"/>
  <c r="H13" i="1"/>
  <c r="G13" i="1"/>
  <c r="I11" i="1"/>
  <c r="H11" i="1"/>
  <c r="G11" i="1"/>
  <c r="H144" i="2" l="1"/>
  <c r="F189" i="4"/>
  <c r="G537" i="3"/>
  <c r="G536" i="3" s="1"/>
  <c r="G204" i="2"/>
  <c r="F9" i="2"/>
  <c r="F163" i="2"/>
  <c r="G8" i="3"/>
  <c r="G381" i="3"/>
  <c r="F204" i="4"/>
  <c r="G323" i="3"/>
  <c r="G171" i="3"/>
  <c r="G170" i="3" s="1"/>
  <c r="H9" i="2"/>
  <c r="H204" i="2"/>
  <c r="H203" i="2" s="1"/>
  <c r="G91" i="3"/>
  <c r="G90" i="3" s="1"/>
  <c r="G149" i="3"/>
  <c r="G148" i="3" s="1"/>
  <c r="F144" i="4"/>
  <c r="F143" i="4" s="1"/>
  <c r="I478" i="1"/>
  <c r="H489" i="1"/>
  <c r="F143" i="2"/>
  <c r="F292" i="2" s="1"/>
  <c r="H189" i="2"/>
  <c r="H143" i="2" s="1"/>
  <c r="H292" i="2" s="1"/>
  <c r="G113" i="3"/>
  <c r="G112" i="3" s="1"/>
  <c r="G322" i="3"/>
  <c r="G206" i="3"/>
  <c r="G143" i="2"/>
  <c r="G203" i="2"/>
  <c r="F203" i="4"/>
  <c r="G464" i="3"/>
  <c r="G463" i="3" s="1"/>
  <c r="G456" i="3" s="1"/>
  <c r="H161" i="1"/>
  <c r="G172" i="1"/>
  <c r="I219" i="1"/>
  <c r="G219" i="1"/>
  <c r="H219" i="1"/>
  <c r="G478" i="1"/>
  <c r="I548" i="1"/>
  <c r="G431" i="1"/>
  <c r="G430" i="1" s="1"/>
  <c r="G92" i="1"/>
  <c r="G292" i="1"/>
  <c r="G291" i="1" s="1"/>
  <c r="I292" i="1"/>
  <c r="I291" i="1" s="1"/>
  <c r="H150" i="1"/>
  <c r="H277" i="1"/>
  <c r="G467" i="1"/>
  <c r="G463" i="1" s="1"/>
  <c r="G462" i="1" s="1"/>
  <c r="H522" i="1"/>
  <c r="G271" i="1"/>
  <c r="H431" i="1"/>
  <c r="H430" i="1" s="1"/>
  <c r="I438" i="1"/>
  <c r="H467" i="1"/>
  <c r="H10" i="1"/>
  <c r="H114" i="1"/>
  <c r="H70" i="1"/>
  <c r="H423" i="1"/>
  <c r="I537" i="1"/>
  <c r="G81" i="1"/>
  <c r="I92" i="1"/>
  <c r="I103" i="1"/>
  <c r="G150" i="1"/>
  <c r="I161" i="1"/>
  <c r="I211" i="1"/>
  <c r="I210" i="1" s="1"/>
  <c r="I235" i="1"/>
  <c r="I377" i="1"/>
  <c r="H438" i="1"/>
  <c r="G537" i="1"/>
  <c r="I48" i="1"/>
  <c r="H125" i="1"/>
  <c r="G136" i="1"/>
  <c r="G135" i="1" s="1"/>
  <c r="H136" i="1"/>
  <c r="H135" i="1" s="1"/>
  <c r="I172" i="1"/>
  <c r="I194" i="1"/>
  <c r="I193" i="1" s="1"/>
  <c r="H363" i="1"/>
  <c r="I431" i="1"/>
  <c r="I430" i="1" s="1"/>
  <c r="H450" i="1"/>
  <c r="H548" i="1"/>
  <c r="G59" i="1"/>
  <c r="I70" i="1"/>
  <c r="I34" i="1"/>
  <c r="I33" i="1" s="1"/>
  <c r="H377" i="1"/>
  <c r="H362" i="1" s="1"/>
  <c r="I467" i="1"/>
  <c r="I463" i="1" s="1"/>
  <c r="I462" i="1" s="1"/>
  <c r="H92" i="1"/>
  <c r="G194" i="1"/>
  <c r="G193" i="1" s="1"/>
  <c r="G211" i="1"/>
  <c r="G210" i="1" s="1"/>
  <c r="G204" i="1" s="1"/>
  <c r="G235" i="1"/>
  <c r="G300" i="1"/>
  <c r="G299" i="1" s="1"/>
  <c r="G298" i="1" s="1"/>
  <c r="G297" i="1" s="1"/>
  <c r="H321" i="1"/>
  <c r="I332" i="1"/>
  <c r="I331" i="1" s="1"/>
  <c r="I344" i="1"/>
  <c r="I343" i="1" s="1"/>
  <c r="G363" i="1"/>
  <c r="H478" i="1"/>
  <c r="I522" i="1"/>
  <c r="G359" i="3"/>
  <c r="G358" i="3" s="1"/>
  <c r="I81" i="1"/>
  <c r="H194" i="1"/>
  <c r="H193" i="1" s="1"/>
  <c r="H211" i="1"/>
  <c r="H210" i="1" s="1"/>
  <c r="H204" i="1" s="1"/>
  <c r="H235" i="1"/>
  <c r="I271" i="1"/>
  <c r="G332" i="1"/>
  <c r="G331" i="1" s="1"/>
  <c r="G344" i="1"/>
  <c r="G343" i="1" s="1"/>
  <c r="I363" i="1"/>
  <c r="G522" i="1"/>
  <c r="G548" i="1"/>
  <c r="G533" i="1" s="1"/>
  <c r="G532" i="1" s="1"/>
  <c r="G34" i="1"/>
  <c r="G33" i="1" s="1"/>
  <c r="G48" i="1"/>
  <c r="H48" i="1"/>
  <c r="I59" i="1"/>
  <c r="G70" i="1"/>
  <c r="I136" i="1"/>
  <c r="I135" i="1" s="1"/>
  <c r="I150" i="1"/>
  <c r="I146" i="1" s="1"/>
  <c r="I145" i="1" s="1"/>
  <c r="G161" i="1"/>
  <c r="H292" i="1"/>
  <c r="H291" i="1" s="1"/>
  <c r="H455" i="1"/>
  <c r="G500" i="1"/>
  <c r="H537" i="1"/>
  <c r="G279" i="3"/>
  <c r="G278" i="3" s="1"/>
  <c r="G277" i="3" s="1"/>
  <c r="G183" i="1"/>
  <c r="G168" i="1" s="1"/>
  <c r="I183" i="1"/>
  <c r="I500" i="1"/>
  <c r="H172" i="1"/>
  <c r="H103" i="1"/>
  <c r="H511" i="1"/>
  <c r="H507" i="1" s="1"/>
  <c r="H506" i="1" s="1"/>
  <c r="H183" i="1"/>
  <c r="H250" i="1"/>
  <c r="G310" i="1"/>
  <c r="I310" i="1"/>
  <c r="H310" i="1"/>
  <c r="H412" i="1"/>
  <c r="H408" i="1" s="1"/>
  <c r="H407" i="1" s="1"/>
  <c r="I204" i="1"/>
  <c r="G250" i="1"/>
  <c r="G458" i="1"/>
  <c r="G455" i="1" s="1"/>
  <c r="G114" i="1"/>
  <c r="G321" i="1"/>
  <c r="I321" i="1"/>
  <c r="I250" i="1"/>
  <c r="H402" i="1"/>
  <c r="H401" i="1" s="1"/>
  <c r="H400" i="1" s="1"/>
  <c r="G412" i="1"/>
  <c r="I412" i="1"/>
  <c r="G438" i="1"/>
  <c r="G450" i="1"/>
  <c r="I450" i="1"/>
  <c r="G103" i="1"/>
  <c r="G88" i="1" s="1"/>
  <c r="G87" i="1" s="1"/>
  <c r="I114" i="1"/>
  <c r="H332" i="1"/>
  <c r="H331" i="1" s="1"/>
  <c r="G391" i="1"/>
  <c r="G388" i="1" s="1"/>
  <c r="I391" i="1"/>
  <c r="I388" i="1" s="1"/>
  <c r="G489" i="1"/>
  <c r="H463" i="1"/>
  <c r="H462" i="1" s="1"/>
  <c r="H299" i="1"/>
  <c r="H298" i="1" s="1"/>
  <c r="H297" i="1" s="1"/>
  <c r="G10" i="1"/>
  <c r="G23" i="1"/>
  <c r="I23" i="1"/>
  <c r="H23" i="1"/>
  <c r="H81" i="1"/>
  <c r="H66" i="1" s="1"/>
  <c r="H65" i="1" s="1"/>
  <c r="H271" i="1"/>
  <c r="H270" i="1" s="1"/>
  <c r="H269" i="1" s="1"/>
  <c r="G277" i="1"/>
  <c r="I277" i="1"/>
  <c r="I270" i="1" s="1"/>
  <c r="I269" i="1" s="1"/>
  <c r="I268" i="1" s="1"/>
  <c r="G377" i="1"/>
  <c r="I489" i="1"/>
  <c r="I299" i="1"/>
  <c r="I298" i="1" s="1"/>
  <c r="I297" i="1" s="1"/>
  <c r="H44" i="1"/>
  <c r="H43" i="1" s="1"/>
  <c r="G125" i="1"/>
  <c r="I125" i="1"/>
  <c r="H391" i="1"/>
  <c r="H388" i="1" s="1"/>
  <c r="G423" i="1"/>
  <c r="G408" i="1" s="1"/>
  <c r="G407" i="1" s="1"/>
  <c r="I88" i="1"/>
  <c r="I87" i="1" s="1"/>
  <c r="I10" i="1"/>
  <c r="H34" i="1"/>
  <c r="H33" i="1" s="1"/>
  <c r="I423" i="1"/>
  <c r="H500" i="1"/>
  <c r="H485" i="1" s="1"/>
  <c r="H484" i="1" s="1"/>
  <c r="G511" i="1"/>
  <c r="G507" i="1" s="1"/>
  <c r="G506" i="1" s="1"/>
  <c r="I168" i="1"/>
  <c r="I455" i="1"/>
  <c r="I511" i="1"/>
  <c r="I507" i="1" s="1"/>
  <c r="I506" i="1" s="1"/>
  <c r="H88" i="1"/>
  <c r="H87" i="1" s="1"/>
  <c r="H344" i="1"/>
  <c r="H343" i="1" s="1"/>
  <c r="G402" i="1"/>
  <c r="G401" i="1" s="1"/>
  <c r="G400" i="1" s="1"/>
  <c r="I402" i="1"/>
  <c r="I401" i="1" s="1"/>
  <c r="I400" i="1" s="1"/>
  <c r="G44" i="1"/>
  <c r="G43" i="1" s="1"/>
  <c r="I44" i="1"/>
  <c r="I43" i="1" s="1"/>
  <c r="I408" i="1" l="1"/>
  <c r="I407" i="1" s="1"/>
  <c r="H533" i="1"/>
  <c r="H532" i="1" s="1"/>
  <c r="G146" i="1"/>
  <c r="G145" i="1" s="1"/>
  <c r="G270" i="1"/>
  <c r="G269" i="1" s="1"/>
  <c r="G268" i="1" s="1"/>
  <c r="H268" i="1"/>
  <c r="F292" i="4"/>
  <c r="G292" i="2"/>
  <c r="I533" i="1"/>
  <c r="I532" i="1" s="1"/>
  <c r="G588" i="3"/>
  <c r="H146" i="1"/>
  <c r="H145" i="1" s="1"/>
  <c r="H168" i="1"/>
  <c r="H167" i="1" s="1"/>
  <c r="G362" i="1"/>
  <c r="I203" i="1"/>
  <c r="H110" i="1"/>
  <c r="H109" i="1" s="1"/>
  <c r="G167" i="1"/>
  <c r="H306" i="1"/>
  <c r="G485" i="1"/>
  <c r="G484" i="1" s="1"/>
  <c r="G437" i="1"/>
  <c r="G203" i="1"/>
  <c r="H203" i="1"/>
  <c r="I437" i="1"/>
  <c r="I436" i="1" s="1"/>
  <c r="I429" i="1" s="1"/>
  <c r="H437" i="1"/>
  <c r="H436" i="1" s="1"/>
  <c r="H429" i="1" s="1"/>
  <c r="G110" i="1"/>
  <c r="G109" i="1" s="1"/>
  <c r="I66" i="1"/>
  <c r="I65" i="1" s="1"/>
  <c r="H9" i="1"/>
  <c r="H8" i="1" s="1"/>
  <c r="I167" i="1"/>
  <c r="G9" i="1"/>
  <c r="G8" i="1" s="1"/>
  <c r="I9" i="1"/>
  <c r="I8" i="1" s="1"/>
  <c r="I485" i="1"/>
  <c r="I484" i="1" s="1"/>
  <c r="G66" i="1"/>
  <c r="G65" i="1" s="1"/>
  <c r="I362" i="1"/>
  <c r="I342" i="1" s="1"/>
  <c r="I341" i="1" s="1"/>
  <c r="H342" i="1"/>
  <c r="H341" i="1" s="1"/>
  <c r="I110" i="1"/>
  <c r="I109" i="1" s="1"/>
  <c r="I306" i="1"/>
  <c r="I305" i="1" s="1"/>
  <c r="G306" i="1"/>
  <c r="G305" i="1" s="1"/>
  <c r="H305" i="1"/>
  <c r="G590" i="3"/>
  <c r="G436" i="1"/>
  <c r="G429" i="1" s="1"/>
  <c r="G342" i="1"/>
  <c r="G341" i="1" s="1"/>
  <c r="H558" i="1" l="1"/>
  <c r="H560" i="1" s="1"/>
  <c r="I558" i="1"/>
  <c r="I560" i="1" s="1"/>
  <c r="G558" i="1"/>
  <c r="G560" i="1" s="1"/>
</calcChain>
</file>

<file path=xl/sharedStrings.xml><?xml version="1.0" encoding="utf-8"?>
<sst xmlns="http://schemas.openxmlformats.org/spreadsheetml/2006/main" count="3748" uniqueCount="617">
  <si>
    <t>Приложение 6</t>
  </si>
  <si>
    <t>Ведомственная структура расходов консолидированного бюджета</t>
  </si>
  <si>
    <t xml:space="preserve"> Дергачевского муниципального района на 2014 -2016 гг</t>
  </si>
  <si>
    <t>тыс. рублей</t>
  </si>
  <si>
    <t xml:space="preserve">Администрация Дергачевского муниципального образования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</si>
  <si>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</si>
  <si>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</si>
  <si>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</si>
  <si>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</si>
  <si>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</si>
  <si>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</si>
  <si>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Центральный аппарат</t>
  </si>
  <si>
    <t>Уплата налога на имущество организаций и земельного налога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</si>
  <si>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</si>
  <si>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муниципальным районам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</si>
  <si>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Резервные фонды</t>
  </si>
  <si>
    <t>Резервные фонды местных администраций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</si>
  <si>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</si>
  <si>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</si>
  <si>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</si>
  <si>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</si>
  <si>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</si>
  <si>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Паспортизация внутрипоселковых дорог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</si>
  <si>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</si>
  <si>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</si>
  <si>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</si>
  <si>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</si>
  <si>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</si>
  <si>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</si>
  <si>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Администрация Верхазовского муниципального образования                                      </t>
  </si>
  <si>
    <t xml:space="preserve">Администрация Жадовского муниципального образования                                      </t>
  </si>
  <si>
    <t>межбюджетные трансверты</t>
  </si>
  <si>
    <t>Иные межбюджетные трансферты</t>
  </si>
  <si>
    <t xml:space="preserve">Администрация Зерновского муниципального образования                                      </t>
  </si>
  <si>
    <t xml:space="preserve">Администрация Камышевского муниципального образования                                      </t>
  </si>
  <si>
    <t xml:space="preserve">Администрация Мирного муниципального образования                                      </t>
  </si>
  <si>
    <t xml:space="preserve">Администрация Октябрьского муниципального образования                                      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</si>
  <si>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</si>
  <si>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</si>
  <si>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Представительного органа муниципального образования</t>
  </si>
  <si>
    <t>Реализация государственных функций, связанных с общегосударственным управлением</t>
  </si>
  <si>
    <t>Образование и обеспечение деятельности административных комиссий</t>
  </si>
  <si>
    <t>Осуществление деятельности по опеке и попечительству в отношении несовершеннолетних граждан</t>
  </si>
  <si>
    <t>Организация повышения квалификациигосударственныхгражданских служащих органов исполнительной власти, в должностные обязанности которых входит участие в противодействии коррупции</t>
  </si>
  <si>
    <t>795Б820</t>
  </si>
  <si>
    <t>Муницапальная программа "Комплексная программа противодействия злоупотреблению наркотиками и их незаконному обороту на 2014-2016 годы"</t>
  </si>
  <si>
    <t>795Б720</t>
  </si>
  <si>
    <t>Национальная безопостносчть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</si>
  <si>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 (еддс)</t>
  </si>
  <si>
    <t>Общеэкономические вопросы</t>
  </si>
  <si>
    <t>Предоставление межбюджетных трансфертов местным бюджетам (охрана труда)</t>
  </si>
  <si>
    <r>
      <t>«Модернизация и развитие автомобильных дорог общего пользования регионального и межмуниципального значения Саратовской области»(</t>
    </r>
    <r>
      <rPr>
        <b/>
        <sz val="12"/>
        <color theme="1"/>
        <rFont val="Times New Roman"/>
        <family val="1"/>
        <charset val="204"/>
      </rPr>
      <t>проект.реконстр автодорог</t>
    </r>
    <r>
      <rPr>
        <sz val="12"/>
        <color theme="1"/>
        <rFont val="Times New Roman"/>
        <family val="1"/>
        <charset val="204"/>
      </rPr>
      <t>)</t>
    </r>
  </si>
  <si>
    <t>Капитальный ремонт дорог населенных пунктов и дворовых территорий многоквартирных домов</t>
  </si>
  <si>
    <t>0400000</t>
  </si>
  <si>
    <t>0409220</t>
  </si>
  <si>
    <t>Друие вопросы в области национальной экономики</t>
  </si>
  <si>
    <t>Муницапальная программа "Развитие малого и среднего предпринимательства"</t>
  </si>
  <si>
    <t>795Б520</t>
  </si>
  <si>
    <t>Образование</t>
  </si>
  <si>
    <t>Социальная политика</t>
  </si>
  <si>
    <t>Муницапальная программа "Обеспечение жилыми помещениями молодых семей"</t>
  </si>
  <si>
    <t>795Б420</t>
  </si>
  <si>
    <t>Организация предоставления гражданам субсидий на оплату жилого помещения и коммунальных услуг</t>
  </si>
  <si>
    <t>Осуществление деятельности по опеке и попечительству в отношении совершеннолетних граждан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</si>
  <si>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</si>
  <si>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</si>
  <si>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</si>
  <si>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</t>
  </si>
  <si>
    <t>Муницапальная программа "Молодежь"</t>
  </si>
  <si>
    <t>795Б320</t>
  </si>
  <si>
    <t>Средства массовой информации</t>
  </si>
  <si>
    <t>Периодическая печать и издательства</t>
  </si>
  <si>
    <t>Государственная поддержка в сфере культуры, кинематографии и средств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</si>
  <si>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</si>
  <si>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</si>
  <si>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</si>
  <si>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Санкционирование финансовыми органами муниципальных образований области кассовых выплат получателям средств областного бюджета, расположенным на территориях муниципальных образований области</t>
  </si>
  <si>
    <t>Целевые программы муниципальных образований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</si>
  <si>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</si>
  <si>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</si>
  <si>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</si>
  <si>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</si>
  <si>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</si>
  <si>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Обслуживание государственного и муниципального долга</t>
  </si>
  <si>
    <t>Обслуживание внутреннего и государственного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</si>
  <si>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</si>
  <si>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</si>
  <si>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</si>
  <si>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</si>
  <si>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Расчет и предоставление дотаций поселениям</t>
  </si>
  <si>
    <t>Муниципальное учреждение "Централизованная бухгалтерия органов местного самоуправления Дергачевского муниципального района"</t>
  </si>
  <si>
    <t xml:space="preserve">Администрация Орошаемого муниципального образования                                      </t>
  </si>
  <si>
    <t>Управление образования администрации Дергачевского муниципального района</t>
  </si>
  <si>
    <t>Дошкольное образование</t>
  </si>
  <si>
    <t>Детские дошкольные учреждения</t>
  </si>
  <si>
    <t>Выполнение функций казенными учреждениями</t>
  </si>
  <si>
    <t>Выполнение функций бюджетными учреждениями</t>
  </si>
  <si>
    <t>Обеспечение образовательной деятельности муниципальных дошкольных образовательных организаций</t>
  </si>
  <si>
    <t>Частичное финансирование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</si>
  <si>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Осуществление деятельности за счет предпринимательской деятельности дошкольных учреждений</t>
  </si>
  <si>
    <t>Общее образование</t>
  </si>
  <si>
    <t>Школы - детские сады, школы начальные, неполные средние и средние</t>
  </si>
  <si>
    <t>Осуществление деятельности за счет предпринимательской деятельности в общеобразовательных учреждениях</t>
  </si>
  <si>
    <t>Учреждения по внешкольной работе с детьми</t>
  </si>
  <si>
    <t>Иные безвозмездные и безвозвратные перечисления</t>
  </si>
  <si>
    <t>Ежемесячное денежное вознаграждение за классное руководство</t>
  </si>
  <si>
    <t>Реализация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</si>
  <si>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Предоставление питания отдельным категориям обучающихся в муниципальных общеобразовательных учреждениях</t>
  </si>
  <si>
    <t>Молодежная политика и оздоровление детей</t>
  </si>
  <si>
    <t>Целевые муниципальные программы</t>
  </si>
  <si>
    <t>Организация отдыха детей в каникулярное время</t>
  </si>
  <si>
    <t>795Б920</t>
  </si>
  <si>
    <t>Проведение оздоровительных и других мероприятий для детей и молодежи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</si>
  <si>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</si>
  <si>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</si>
  <si>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Организация предоставления компенсации части родительской платы за содержание ребенка в МДОУ</t>
  </si>
  <si>
    <t xml:space="preserve">Организация предоставления питания отдельным категориям обучающихся в в муниципальных ообщеобразовательных учреждениях и частичное финансирование расходов на содержание детей дошкольного возраста  в муниципальных образовательных учреждениях, реализующих основную общеобразовательную программу дошкольного образования </t>
  </si>
  <si>
    <t>Охрана семьи и детства</t>
  </si>
  <si>
    <t>Компенсация части родительской платы за содержание ребенка в в образовательных организациях, реализующих основную общеобразовательную программу дошкольного образования</t>
  </si>
  <si>
    <t>Социальные выплаты</t>
  </si>
  <si>
    <t xml:space="preserve">Администрация Петропавловского муниципального образования                                      </t>
  </si>
  <si>
    <t>Управление культуры и кино администрации Дергачевского муниципального района</t>
  </si>
  <si>
    <t>Субсидии бюджетным учреждениям на финансовое обеспечение государственного задания на оказание государственных услуг(выполнение работ)</t>
  </si>
  <si>
    <t>Культура, кинематография</t>
  </si>
  <si>
    <t>Культура</t>
  </si>
  <si>
    <t>Дворцы и дома культуры, другие учреждения культуры и средств массовой информации</t>
  </si>
  <si>
    <t>Комплектование книжных фондов библиотек муниципальных образований</t>
  </si>
  <si>
    <t>Комплектование книжных фондов библиотек муниципальных образований за счет областного бюджета</t>
  </si>
  <si>
    <t>Библиотеки</t>
  </si>
  <si>
    <t>Другие вопросы в области культуры, кинематографии</t>
  </si>
  <si>
    <t xml:space="preserve">Администрация Сафаровского муниципального образования                                      </t>
  </si>
  <si>
    <t xml:space="preserve">Администрация Восточного муниципального образования                                      </t>
  </si>
  <si>
    <t xml:space="preserve">Администрация Демьясского муниципального образования                                      </t>
  </si>
  <si>
    <t xml:space="preserve">Администрация Советского муниципального образования                                      </t>
  </si>
  <si>
    <t>Итого расходов</t>
  </si>
  <si>
    <t>внутренние обороты</t>
  </si>
  <si>
    <t>итого консолидированные расходы без оборотов</t>
  </si>
  <si>
    <t>Приложение №7</t>
  </si>
  <si>
    <t xml:space="preserve">Распределение объемов бюджетных ассигнований по разделам, </t>
  </si>
  <si>
    <t xml:space="preserve">подразделам, целевым статьям, видам расходов, классификации расходов </t>
  </si>
  <si>
    <t>консолидированного бюджета Дергачевского муниципального района на 2014-2016 гг.</t>
  </si>
  <si>
    <t>Наименование</t>
  </si>
  <si>
    <t>Раздел</t>
  </si>
  <si>
    <t>Под-раздел</t>
  </si>
  <si>
    <t>Целевая статья</t>
  </si>
  <si>
    <t>Вид расходов</t>
  </si>
  <si>
    <t>Очередной финансовый 2014 год</t>
  </si>
  <si>
    <t>2015г</t>
  </si>
  <si>
    <t>2016г</t>
  </si>
  <si>
    <t>Депутаты представительного органа муниципального образования</t>
  </si>
  <si>
    <t>Выполнение функций органами местного самоуправления(ксо)</t>
  </si>
  <si>
    <t>Исполнение функций комиссией по делам несовершеннолетних и защите их прав</t>
  </si>
  <si>
    <t>Осуществление отдельных государственных полномочий по государственному управлению охраной труда</t>
  </si>
  <si>
    <t>Национальная безопасность и правоохранительная деятельность</t>
  </si>
  <si>
    <t>Мероприятия по ГО и ЧС</t>
  </si>
  <si>
    <t>Прочие расходы на уплату членских взносов на осуществление деятельности Ассоциации</t>
  </si>
  <si>
    <t>Национальная безопастность и правоохранительная деятельность</t>
  </si>
  <si>
    <t>Дорожное хозяйство (дорожные фонды)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</si>
  <si>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</si>
  <si>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</si>
  <si>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</si>
  <si>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>Обеспечение населения хозяйственно-питьевым водоснабжением</t>
  </si>
  <si>
    <t>Бюджетные инвестиции</t>
  </si>
  <si>
    <t>Содержание автомобильных дорог и нженерных сооружений</t>
  </si>
  <si>
    <t>Прочие мероприятия по благоустройству городских округов и поселений</t>
  </si>
  <si>
    <t>Обеспечение образовательной деятельности муниципальных дошкольных образовательных организаций ( Субвенция на финансирование обеспечение образовательной деятельности муниципальных дошкольных образовательных организаций)</t>
  </si>
  <si>
    <t xml:space="preserve">Культура, кинематография </t>
  </si>
  <si>
    <t>Комплектование книжных фондов библиотек муниципальных образований за счет федерального бюджета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</si>
  <si>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</si>
  <si>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</si>
  <si>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</si>
  <si>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Ежемесячная денежная выплата на оплату жилого помещения и коммунальных услуг специалистам в области здравоохранения</t>
  </si>
  <si>
    <t>Амбулаторная помощь</t>
  </si>
  <si>
    <t>Фельдшерско-акушерские пункты</t>
  </si>
  <si>
    <t xml:space="preserve">Скорая медицинская помощь </t>
  </si>
  <si>
    <t>Станции скорой и неотложной помощи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</si>
  <si>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</si>
  <si>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</si>
  <si>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за счет областного бюджета</t>
  </si>
  <si>
    <t>Компенсация части родительской платы за содержание ребенка в МДОУ</t>
  </si>
  <si>
    <t>Другие вопросы в области социальной политики</t>
  </si>
  <si>
    <t>795Б300</t>
  </si>
  <si>
    <t>Безвозмездные перечисления государственным и муниципальным учреждениям</t>
  </si>
  <si>
    <t>Процентные платежи по муниципальному долгу</t>
  </si>
  <si>
    <t>Межбюджетные трансферты бюджетам субъектов РФ и муниципальных образований общего характера</t>
  </si>
  <si>
    <t>Итого:</t>
  </si>
  <si>
    <t>ИТОГО РАСХОДОВ:</t>
  </si>
  <si>
    <t>КВСР</t>
  </si>
  <si>
    <t>ФКР</t>
  </si>
  <si>
    <t>КЦСР</t>
  </si>
  <si>
    <t>КВР</t>
  </si>
  <si>
    <t>консолидированного бюджета Дергачевского муниципального района на 2014 г.</t>
  </si>
  <si>
    <t>Ведомственная структура расходов бюджета</t>
  </si>
  <si>
    <t>Капитальных ремонт и ремонт дворовых территорий многоквартирных домов, проездов к дворовым территориям многоквартирных домов насвленных пунктов</t>
  </si>
  <si>
    <t>Капитальный ремонт и ремонт автомобильных дорог общего пользования населенных пунктов</t>
  </si>
  <si>
    <t>Осуществление первичного воинского учета, на территориях, где отсутствуют военные комиссариаты</t>
  </si>
  <si>
    <t>национальная безопостносчть и правоохранительная деятельность</t>
  </si>
  <si>
    <t>образование</t>
  </si>
  <si>
    <t>МУ здравоохранения Центральная районная больница Дергачевского района</t>
  </si>
  <si>
    <t>организация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</si>
  <si>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</si>
  <si>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Другие вопросы в области здравоохранения</t>
  </si>
  <si>
    <t>Организация денежных выплат медицинскому персоналу ФАПов, врачам,фельдшерам скорой помощи</t>
  </si>
  <si>
    <t>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</si>
  <si>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Отдел муниципальной статистики администрации Дергачевского муниципального района</t>
  </si>
  <si>
    <t xml:space="preserve"> бюджета Дергачевского муниципального района на 2014-2016 гг.</t>
  </si>
  <si>
    <t>Выполнение функций органами государственной власти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</si>
  <si>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</si>
  <si>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</si>
  <si>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</si>
  <si>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</si>
  <si>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</si>
  <si>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</si>
  <si>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</si>
  <si>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</si>
  <si>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</si>
  <si>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Муниципальная программа "Противодействие коррупции в Дергачевском муниципальном районе на 2014-2016г"</t>
  </si>
  <si>
    <t>Муниципальная программа "Снижение рисков и смягчение последствий чрезвычайных ситуаций природного и техногенного характера в Дергачевском муниципальном районе на 2014-2016 годы"</t>
  </si>
  <si>
    <t>Муниципальная программа "Профилактика терроризма и экстремизма в Дергачевском муниципальном районе на 2014-2016 годы"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</si>
  <si>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</si>
  <si>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</si>
  <si>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Муниципальная программа "Обеспечение жилыми  помещениями молодых семей территории Дергачевского муниципального района"</t>
  </si>
  <si>
    <t>Обслуживание долговых обязательств</t>
  </si>
  <si>
    <t>Обслуживание государственного (муниципального) долга</t>
  </si>
  <si>
    <t>Дотации</t>
  </si>
  <si>
    <t>Итого</t>
  </si>
  <si>
    <t>Публичные нормативные социальные выплаты гражданам</t>
  </si>
  <si>
    <t>Муниципальная программа "Оптимизация сети  образовательных учреждений Дергачевского района"</t>
  </si>
  <si>
    <t>Муницапальная программа "Гармонизация  межнациональных  и межконфессиональных  отношений  и профилактика этнического  экстремизма  в Дергачёвском муниципальном  районе  на 2014-2016 годы"</t>
  </si>
  <si>
    <t xml:space="preserve">   тыс. рублей</t>
  </si>
  <si>
    <t>Очередной финансовый 2016 год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</si>
  <si>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</si>
  <si>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 земельного налога, налога на имущество и транспортного налога бюджетными организациями дополнительного образования</t>
  </si>
  <si>
    <t>Развитие сети народного творчества и культурно-досуговой деятельности</t>
  </si>
  <si>
    <t>Обеспечение деятельности библиотек</t>
  </si>
  <si>
    <t>Расходы на обеспечение деятельности библиотек</t>
  </si>
  <si>
    <t>Расходы на выполнение муниципальных заданий бюджетными организациями библиотечной сети</t>
  </si>
  <si>
    <t>Уплата земельного налога, налога на имущество и транспортного налога организациями библиотечной сети</t>
  </si>
  <si>
    <t>Обеспечение деятельности культурно-досуговых организаций</t>
  </si>
  <si>
    <t>Расходы на обеспечение деятельности  культурно-досуговых организаций</t>
  </si>
  <si>
    <t>Расходы на выполнение муниципальных заданий по уплате земельного налога, налога на имущество и транспортного налога бюджетными муниципальныим дошкольными образовательными организациями</t>
  </si>
  <si>
    <t>Осуществление деятельности за счет межбюджетных трансфертов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</si>
  <si>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</si>
  <si>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Муниципальная программа "Культура Дергачевского района "</t>
  </si>
  <si>
    <t>Подпрограмма "Народное творчество и культурно-досуговое деятельность"</t>
  </si>
  <si>
    <t>15 3 00 00000</t>
  </si>
  <si>
    <t>15 3 01 00000</t>
  </si>
  <si>
    <t>15 3 01 Д4200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</si>
  <si>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</si>
  <si>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</si>
  <si>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</si>
  <si>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</si>
  <si>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16 0 01 Г5200</t>
  </si>
  <si>
    <t>Муниципальная программа "Пожарная безопасность учреждений культуры Дергачевского муниципального района на 2015 -2017 годы"</t>
  </si>
  <si>
    <t>Основное мероприятие "Пожарная безопасность учреждений культуры"</t>
  </si>
  <si>
    <t>17 0 01 00000</t>
  </si>
  <si>
    <t>17 0 01 Г6200</t>
  </si>
  <si>
    <t>61 0 00 00000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</si>
  <si>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</si>
  <si>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</si>
  <si>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62 0 00 00000</t>
  </si>
  <si>
    <t>62 0 00 01000</t>
  </si>
  <si>
    <t>Расходы на выплаты персоналу казенных учреждений</t>
  </si>
  <si>
    <t>Уплата земельного налога, налога на имущество и транспортного налога подведомственными учреждениями</t>
  </si>
  <si>
    <t>17 0 00 00000</t>
  </si>
  <si>
    <t>81 0 00 00000</t>
  </si>
  <si>
    <t>81 2 00 00000</t>
  </si>
  <si>
    <t>81 2 00 04200</t>
  </si>
  <si>
    <t>81 2 00 04220</t>
  </si>
  <si>
    <t>Расходы на выполнение муниципальных заданий по уплате земельного налога, налога на имущество и транспортного налога бюджетными организациями библиотечной сети</t>
  </si>
  <si>
    <t>81 3 00 00000</t>
  </si>
  <si>
    <t>81 3 00 04200</t>
  </si>
  <si>
    <t>29 0 00 00000</t>
  </si>
  <si>
    <t>29 0 01 00000</t>
  </si>
  <si>
    <t>29 0 01 Б2200</t>
  </si>
  <si>
    <t>50 0 00 00000</t>
  </si>
  <si>
    <t>50 4 00 00000</t>
  </si>
  <si>
    <t>50 4 00 51440</t>
  </si>
  <si>
    <t>50 4 00 51460</t>
  </si>
  <si>
    <t>15 0 00 00000</t>
  </si>
  <si>
    <t>Расходы на выполнение муниципальных заданий  бюджетными  культурно-досуговыми организациями</t>
  </si>
  <si>
    <t>81 3 00 04220</t>
  </si>
  <si>
    <t>Уплата земельного налога, налога на имущество и транспортного налога культурно-досуговыми организациями</t>
  </si>
  <si>
    <t>Осуществление деятельности за счет иных межбюджетных трансфертов</t>
  </si>
  <si>
    <t>Основное мероприятие "Народное творчество и культурно-досуговая деятельность"</t>
  </si>
  <si>
    <t>10 0 00 00000</t>
  </si>
  <si>
    <t>Подпрограмма "Развитие системы дошкольного образования"</t>
  </si>
  <si>
    <t>10 1 00 00000</t>
  </si>
  <si>
    <t>Основное мероприятие "Развитие сети дошкольных образовательных организаций"</t>
  </si>
  <si>
    <t>10 1 01 00000</t>
  </si>
  <si>
    <t>10 1 01 Б2200</t>
  </si>
  <si>
    <t>13 0 00 00000</t>
  </si>
  <si>
    <t>13 0 01 00000</t>
  </si>
  <si>
    <t>13 0 01 Б4200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</si>
  <si>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</si>
  <si>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</si>
  <si>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</si>
  <si>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</si>
  <si>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</si>
  <si>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</si>
  <si>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</si>
  <si>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</si>
  <si>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</si>
  <si>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</si>
  <si>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</si>
  <si>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Расходы на выполнение муниципальных заданий бюджетными дошкольными образовательными учреждениями</t>
  </si>
  <si>
    <t>71 1 00 04220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</si>
  <si>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</si>
  <si>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</si>
  <si>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</si>
  <si>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</si>
  <si>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</si>
  <si>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Уплата прочих налогов, сборов и иных платежей муниципальными казенными дошкольными образовательными организациями</t>
  </si>
  <si>
    <t>Исполнение судебных актов</t>
  </si>
  <si>
    <t>Расходы на выполнение муниципальных заданий по уплате прочих налогов, сборов и иных платежей муниципальными бюджетными дошкольными образовательными организациями</t>
  </si>
  <si>
    <t>Подпрограмма "Гражданско-патриотическое воспитание школьников"</t>
  </si>
  <si>
    <t>10 4 00 00000</t>
  </si>
  <si>
    <t>Основное мероприятие  "Гражданско-патриотическое воспитание школьников"</t>
  </si>
  <si>
    <t>10 4 01 00000</t>
  </si>
  <si>
    <t>10 4 01 Е2200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</si>
  <si>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</si>
  <si>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</si>
  <si>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 Дергачевского муниципального района"</t>
  </si>
  <si>
    <t>11 0 01 00000</t>
  </si>
  <si>
    <t>11 0 01 Г1200</t>
  </si>
  <si>
    <t>12 0 00 00000</t>
  </si>
  <si>
    <t>Основное мероприятие "Оптимизация сети образовательных учреждений</t>
  </si>
  <si>
    <t>12 0 01 00000</t>
  </si>
  <si>
    <t>12 0 01 Г8200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</si>
  <si>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</si>
  <si>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</si>
  <si>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</si>
  <si>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</si>
  <si>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</si>
  <si>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</si>
  <si>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</si>
  <si>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</si>
  <si>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</si>
  <si>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</si>
  <si>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</si>
  <si>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71 2 00 04220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</si>
  <si>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</si>
  <si>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</si>
  <si>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</si>
  <si>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</si>
  <si>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>Обеспечение деятельности  муниципальных рганизаций дополнительного образования</t>
  </si>
  <si>
    <t>71 3 00 00000</t>
  </si>
  <si>
    <t>71 3 00 04220</t>
  </si>
  <si>
    <t xml:space="preserve">Подпрограмма "Развитие системы общего и дополнительного образования" </t>
  </si>
  <si>
    <t>10 2 00 00000</t>
  </si>
  <si>
    <t xml:space="preserve">Основное мероприятие "Развитие системы общего и дополнительного образования" </t>
  </si>
  <si>
    <t>10 2 01 00000</t>
  </si>
  <si>
    <t>10 2 01 Г2200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</si>
  <si>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</si>
  <si>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</si>
  <si>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</si>
  <si>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</si>
  <si>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</si>
  <si>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Уплата прочих налогов, сборов и иных платежей подведомственными учреждениями</t>
  </si>
  <si>
    <t>Компенсация части 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</si>
  <si>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</si>
  <si>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</si>
  <si>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</si>
  <si>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</si>
  <si>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</si>
  <si>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</si>
  <si>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 xml:space="preserve">Муниципальная программа "Пожарная безопасность образовательных учреждений Дергачевского района" </t>
  </si>
  <si>
    <t xml:space="preserve">Основное мероприятие "Пожарная безопасность образовательных учреждений "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</si>
  <si>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</si>
  <si>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</si>
  <si>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</si>
  <si>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</si>
  <si>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</si>
  <si>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</si>
  <si>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</si>
  <si>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65 0 00 00000</t>
  </si>
  <si>
    <t>Обслуживание муниципального долга</t>
  </si>
  <si>
    <t>Дотации местным бюджетам</t>
  </si>
  <si>
    <t>50 1 00 00000</t>
  </si>
  <si>
    <t>Дотации на выравнивание бюджетной обеспеченности населения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</si>
  <si>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</si>
  <si>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</si>
  <si>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</si>
  <si>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Муниципальная программа "Повышение эффективности управления муниципальными финансами Дергачевского муниципального района на 2015 - 2019 г.г."</t>
  </si>
  <si>
    <t>32 0 00 00000</t>
  </si>
  <si>
    <t>Основное мероприятие"Повышение эффективности управления муниципальными финансами "</t>
  </si>
  <si>
    <t>32 0 01 00000</t>
  </si>
  <si>
    <t>32 0 01 Б2200</t>
  </si>
  <si>
    <t>Расходы на обеспечение деятельности Собрания</t>
  </si>
  <si>
    <t>61 1 00 10300</t>
  </si>
  <si>
    <t>Осуществление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</si>
  <si>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</si>
  <si>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</si>
  <si>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</si>
  <si>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Расходы на обеспечение деятельности главы местной администрации</t>
  </si>
  <si>
    <t>61 2 00 12200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</si>
  <si>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</si>
  <si>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</si>
  <si>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</si>
  <si>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 xml:space="preserve">Муницапальная программа "развитие  муниципального автономного  учреждения "Детский оздоровительно-образовательный лагерь "Солнечный" 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</si>
  <si>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</si>
  <si>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</si>
  <si>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</si>
  <si>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25 0 01 Б5200</t>
  </si>
  <si>
    <t>26 0 00 00000</t>
  </si>
  <si>
    <t>Основное мероприятие "Снижение рисков и смягчение последствий чрезвычайных ситуаций природного и техногенного характера в Дергачевском муниципальном районе"</t>
  </si>
  <si>
    <t>26 0 01 00000</t>
  </si>
  <si>
    <t>26 0 01 Б3200</t>
  </si>
  <si>
    <t>Муницапальная программа "Комплексная  программа профилактики  правонарушений на  территории Дергачёвского  муниципального  района Саратовской  области."</t>
  </si>
  <si>
    <t>27 0 00 00000</t>
  </si>
  <si>
    <t>Основное мероприятие "Профилактика правонарушений"</t>
  </si>
  <si>
    <t>27 0 01 00000</t>
  </si>
  <si>
    <t>27 0 01 Б3200</t>
  </si>
  <si>
    <t>Основное мероприятие "Комплексная программа противодействия злоупотреблению наркотиками и их незаконному обороту на 2014-2016 годы"</t>
  </si>
  <si>
    <t>30 0 00 00000</t>
  </si>
  <si>
    <t>Основное мероприятие "Противодействие коррупции в Дергачевском муниципальном районе на 2014-2016г"</t>
  </si>
  <si>
    <t>30 0 01 00000</t>
  </si>
  <si>
    <t>34 0 00 00000</t>
  </si>
  <si>
    <t>Основное мероприятие "Гармонизация межнациональных и межконфессиональных отношений и профилактика этнического экстремизма"</t>
  </si>
  <si>
    <t>34 0 01 00000</t>
  </si>
  <si>
    <t>34 0 01 Б5200</t>
  </si>
  <si>
    <t>Капитальный ремонт, ремонт и содержание автомобильных дорог общего пользования населенных пунктов</t>
  </si>
  <si>
    <t>61 8 00 47200</t>
  </si>
  <si>
    <t>Мероприятия, осуществляемые за счет субсидий из бюджетов бюджетной системы</t>
  </si>
  <si>
    <t>50 2 00 00000</t>
  </si>
  <si>
    <t>Обеспечение мероприятий по капитальному ремонту жилищного фонда</t>
  </si>
  <si>
    <t>Расходы на обеспечение мероприятий по капитальному ремонту муниципального жилищного фонда</t>
  </si>
  <si>
    <t xml:space="preserve">Муниципальная программа "Молодежь" </t>
  </si>
  <si>
    <t>18 0 00 00000</t>
  </si>
  <si>
    <t>Основное мероприятие "Развитие и реализация потенциала молодежи"</t>
  </si>
  <si>
    <t>18 0 01 00000</t>
  </si>
  <si>
    <t>18 0 01 Г3200</t>
  </si>
  <si>
    <t>Муницапальная программа "Патриотическое  воспитание  молодёжи Дергачёвского  района "</t>
  </si>
  <si>
    <t>19 0 00 00000</t>
  </si>
  <si>
    <t>Основное мероприятие"Патриотическое воспитание молодежи"</t>
  </si>
  <si>
    <t>19 0 01 00000</t>
  </si>
  <si>
    <t>19 0 01 Г4200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</si>
  <si>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</si>
  <si>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</si>
  <si>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</si>
  <si>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31 0 01 L0200</t>
  </si>
  <si>
    <t>Осуществление  государственных полномочий по предоставлению субсидий на оплату жилого помещения и коммунальных услуг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</si>
  <si>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</si>
  <si>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</si>
  <si>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</si>
  <si>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Муниципальная программа "Развитие физической культуры и спорта"</t>
  </si>
  <si>
    <t>20 0 00 00000</t>
  </si>
  <si>
    <t>Основное мероприятие "Развитие физической культуры и спорта"</t>
  </si>
  <si>
    <t>Развитие переодической печати</t>
  </si>
  <si>
    <t>91 0 00 00000</t>
  </si>
  <si>
    <t>Обеспечение деятельности переодической печати</t>
  </si>
  <si>
    <t>91 1 00 00000</t>
  </si>
  <si>
    <t>Расходы на обеспечение деятельности переодической печати</t>
  </si>
  <si>
    <t>91 1 00 04200</t>
  </si>
  <si>
    <t>61 1 00 00000</t>
  </si>
  <si>
    <t>61 1 00 10200</t>
  </si>
  <si>
    <t>50 3 00 76300</t>
  </si>
  <si>
    <t>50 3 00 77Б00</t>
  </si>
  <si>
    <t>50 3 00 76500</t>
  </si>
  <si>
    <t>50 3 00 76400</t>
  </si>
  <si>
    <t>50 3 00 76600</t>
  </si>
  <si>
    <t>30 0 01 Б1200</t>
  </si>
  <si>
    <t>61 7 01 00000</t>
  </si>
  <si>
    <t>61 7 01 10200</t>
  </si>
  <si>
    <t>50 3 00 77В00</t>
  </si>
  <si>
    <t>61 5 00 00000</t>
  </si>
  <si>
    <t>14 0 00 00000</t>
  </si>
  <si>
    <t>14 0 01 00000</t>
  </si>
  <si>
    <t>14 0 01 Г2200</t>
  </si>
  <si>
    <t>Уплата прочих налогов, сборов и иных платежей органами исполнительной власти</t>
  </si>
  <si>
    <t xml:space="preserve">Комплектование книжных фондов библиотек муниципальных образований  и государственных библиотек городов Москвы и Санкт- Петербурга </t>
  </si>
  <si>
    <t>Уплата земельного налога, налога на имущество и транспортного налога муниципальными общеобразовательными организациями</t>
  </si>
  <si>
    <t>Распределение бюджетных ассигнований                                                                                                                                     по  целевым статьям  и группам видов расходов классификации  расходов                                                                                                                                                                         бюджета Дергачевского муниципального района на 2016 год</t>
  </si>
  <si>
    <t>Муниципальная программа "Энергосбережение и повышение энергетической  эффективности Дергачёвского  муниципального  района на 2011-2020 года "</t>
  </si>
  <si>
    <t>омсу</t>
  </si>
  <si>
    <t>Муниципальная программа "Развитие образования Дергачевского муниципального района"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</si>
  <si>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</si>
  <si>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Муниципальная программа "Развитие малого и среднего предпринимательства на территории Дергачевского муниципального района"</t>
  </si>
  <si>
    <t xml:space="preserve">Основное мероприятие "Развитие малого и среднего предпринимательства" </t>
  </si>
  <si>
    <t>Субсидии юридическим лицам (кроме некоммерческих организаций), индивидуальным предпринимателям, физическим лицам</t>
  </si>
  <si>
    <t>21 0 00 00000</t>
  </si>
  <si>
    <t>21 0 01 00000</t>
  </si>
  <si>
    <t>61 7 00 00000</t>
  </si>
  <si>
    <t>Обеспечение деятельности жилищно-коммунального хозяйства</t>
  </si>
  <si>
    <t>Расходы на обеспечение мероприятий в области градостроительного проектирования</t>
  </si>
  <si>
    <t>61 7 01 20400</t>
  </si>
  <si>
    <t>Социальные выплаты гражданам, кроме публичных нормативных социальных выплат</t>
  </si>
  <si>
    <t>20 0 01 00000</t>
  </si>
  <si>
    <t>20 0 01 Б8200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</si>
  <si>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</si>
  <si>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</si>
  <si>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Муниципальная программа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</si>
  <si>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</si>
  <si>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"Развитие сети дошкольных образовательных организаций"</t>
  </si>
  <si>
    <t xml:space="preserve">Реализация основного мероприятия "Развитие системы общего и дополнительного образования" </t>
  </si>
  <si>
    <t>Реализация основного мероприятия  "Гражданско-патриотическое воспитание школьников"</t>
  </si>
  <si>
    <t>Реализация основного мероприятия "Организация отдыха детей в каникулярное время Дергачевского муниципального района"</t>
  </si>
  <si>
    <t>Реализация основного мероприятия "Оптимизация сети образовательных учреждений</t>
  </si>
  <si>
    <t xml:space="preserve">Реализация основного мероприятия "Пожарная безопасность образовательных учреждений " </t>
  </si>
  <si>
    <t>Реализация основного мероприятия "Народное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</si>
  <si>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</si>
  <si>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"Развитие и реализация потенциала молодежи"</t>
  </si>
  <si>
    <t>Реализация основного мероприятия"Патриотическое воспитание молодежи"</t>
  </si>
  <si>
    <t>Реализация основного мероприятия "Развитие физической культуры и спорта"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</si>
  <si>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</si>
  <si>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"Снижение рисков и смягчение последствий чрезвычайных ситуаций природного и техногенного характера в Дергачевском муниципальном районе"</t>
  </si>
  <si>
    <t>Реализация основного мероприятия "Профилактика правонарушений"</t>
  </si>
  <si>
    <t>Реализация основного мероприятия "Профилактика терроризма и экстремизма"</t>
  </si>
  <si>
    <t>Реализация основного мероприятия "Комплексная программа противодействия злоупотреблению наркотиками и их незаконному обороту на 2014-2016 годы"</t>
  </si>
  <si>
    <t>Реализация основного мероприятия "Противодействие коррупции в Дергачевском муниципальном районе на 2014-2016г"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</si>
  <si>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</si>
  <si>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Реализация основного мероприятия"Повышение эффективности управления муниципальными финансами "</t>
  </si>
  <si>
    <t>Реализация основного мероприятия "Гармонизация межнациональных и межконфессиональных отношений и профилактика этнического экстремизма"</t>
  </si>
  <si>
    <t>50 3 00 77А00</t>
  </si>
  <si>
    <t>Осуществление отдельных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расположенным на территориях муниципальных образований области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</si>
  <si>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</si>
  <si>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</si>
  <si>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50 3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</si>
  <si>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</si>
  <si>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Капитальный ремонт, ремонт и содержание автомобильных дорог общего пользования местного значения за счет средств местного бюджета (или средств муниципального дорожного фонда)</t>
  </si>
  <si>
    <t>61 2 00 25200</t>
  </si>
  <si>
    <t>61 2 00 25300</t>
  </si>
  <si>
    <t>62 0 00 25200</t>
  </si>
  <si>
    <t>62 0 00 25300</t>
  </si>
  <si>
    <t>66 1 00 15100</t>
  </si>
  <si>
    <t>65 0 00 15200</t>
  </si>
  <si>
    <t>61 5 00 23200</t>
  </si>
  <si>
    <t>71 1 00 25300</t>
  </si>
  <si>
    <t>71 1 00 25310</t>
  </si>
  <si>
    <t>71 1 00 25320</t>
  </si>
  <si>
    <t>71 3 00 25200</t>
  </si>
  <si>
    <t>71 3 00 25220</t>
  </si>
  <si>
    <t>81 2 00 25200</t>
  </si>
  <si>
    <t>81 2 00 25220</t>
  </si>
  <si>
    <t>81 3 00 25200</t>
  </si>
  <si>
    <t>81 3 00 25220</t>
  </si>
  <si>
    <t>Реализация основного мероприятия "Пожарная безопасность учреждений культуры"</t>
  </si>
  <si>
    <t>71 3 00 04200</t>
  </si>
  <si>
    <t>Расходы на обеспечение деятельности муниципальных   организаций дополнительного образования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</si>
  <si>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</si>
  <si>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Проведение мероприятий по отлову и содержанию безнадзорных животных</t>
  </si>
  <si>
    <t>50 3 00 77Г00</t>
  </si>
  <si>
    <t>50 3 00 77Д00</t>
  </si>
  <si>
    <t>Средства фонда финансовой поддержки</t>
  </si>
  <si>
    <t>61 5 00 43200</t>
  </si>
  <si>
    <t>Расходы  на выполнение муниципальных заданий бюджетными общеобразовательными организациями</t>
  </si>
  <si>
    <t>Осуществление полномочий по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</si>
  <si>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 xml:space="preserve">Осуществление полномочий по созданию условий для реализации мер, направленных на укрепление межнационального и межконфессионального согласия, сохранение и развитие языков и культуры народов Российской Федерации, проживающих на территории муниципального образования, социальную и культурную адаптацию мигрантов, профилактику межнациональных (межэтнических) конфликтов    </t>
  </si>
  <si>
    <t xml:space="preserve">Осуществление полномочий по формированию архивных фондов муниципального образования   </t>
  </si>
  <si>
    <t>50 4 00 11206</t>
  </si>
  <si>
    <t>50 4 00 11207</t>
  </si>
  <si>
    <t>50 4 00 11213</t>
  </si>
  <si>
    <t xml:space="preserve">Осуществление полномочий по участию в предупреждении и ликвидации последствий чрезвычайных ситуаций в границах муниципального образования   </t>
  </si>
  <si>
    <t xml:space="preserve">Осуществление полномочий по обеспечению первичных мер пожарной безопасности в границах населенных пунктов муниципального образования   </t>
  </si>
  <si>
    <t>50 4 00 11208</t>
  </si>
  <si>
    <t>50 4 00 11209</t>
  </si>
  <si>
    <t xml:space="preserve">Осуществление полномочий по организации и осуществлению мероприятий по территориальной обороне и гражданской обороне, защите населения и территории муниципального образования  от чрезвычайных ситуаций природного и техногенного характера   </t>
  </si>
  <si>
    <t xml:space="preserve">Осуществление полномочий по созданию, содержанию и организации деятельности аварийно-спасательных служб и (или) аварийно-спасательных формирований на территории муниципального образования   </t>
  </si>
  <si>
    <t>50 4 00 11215</t>
  </si>
  <si>
    <t>50 4 00 11216</t>
  </si>
  <si>
    <t xml:space="preserve">Осуществление полномочий по оказанию поддержки гражданам и их объединениям, участвующим в охране общественного порядка, созданию условий для деятельности народных дружин   </t>
  </si>
  <si>
    <t>50 4 00 11219</t>
  </si>
  <si>
    <t xml:space="preserve">Осуществление полномочий  по обеспечению безопасности людей на водных объектах, охране их жизни и здоровья   </t>
  </si>
  <si>
    <t>50 4 00 11217</t>
  </si>
  <si>
    <t xml:space="preserve">Осуществление полномочий по созданию  условий для предоставления транспортных услуг населению и организации транспортного обслуживания населения в границах муниципального образования   </t>
  </si>
  <si>
    <t>50 4 00 11205</t>
  </si>
  <si>
    <t>Осуществление полномочий по дорожной деятельности  в отношении автомобильных дорог местного значения в границах населенных пунктов муниципального образования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муниципального образования,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</si>
  <si>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50 4 00 11203</t>
  </si>
  <si>
    <t xml:space="preserve">Осуществление полномочий по содействию в развитии сельскохозяйственного производства, созданию условий для развития малого и среднего предпринимательства   </t>
  </si>
  <si>
    <t>50 4 00 11218</t>
  </si>
  <si>
    <t xml:space="preserve">Осуществление полномочий по обеспечению проживающих в муниципальном образовании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   </t>
  </si>
  <si>
    <t>50 4 00 11204</t>
  </si>
  <si>
    <t xml:space="preserve">Осуществление полномочий по утверждению правил благоустройства территории муниципального образования,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муниципального образования   </t>
  </si>
  <si>
    <t>50 4 00 11214</t>
  </si>
  <si>
    <t xml:space="preserve">Осуществление полномочий по сохранению, использованию и популяризации объектов культурного наследия (памятников истории и культуры), находящихся в собственности муниципального образования, охрана объектов культурного наследия (памятников истории и культуры) местного (муниципального) значения, расположенных на территории муниципального образования   </t>
  </si>
  <si>
    <t>50 4 00 11211</t>
  </si>
  <si>
    <t xml:space="preserve">Осуществление полномочий по созданию условий для организации досуга и обеспечения жителей муниципального образования услугами организаций культуры   </t>
  </si>
  <si>
    <t>50 4 00 11210</t>
  </si>
  <si>
    <t xml:space="preserve">Осуществление полномочий по обеспечению условий для развития на территории муниципального образования  физической культуры и массового спорта, организация проведения официальных физкультурно-оздоровительных и спортивных мероприятий муниципального образования   </t>
  </si>
  <si>
    <t>50 4 00 11212</t>
  </si>
  <si>
    <t>Осуществление отдельных государственных полномочий по подготовке и проведению Всероссийской сельскохозяйственной переписи 2016 года</t>
  </si>
  <si>
    <t>50 3 00 53910</t>
  </si>
  <si>
    <t>Иные межбюджетные трансферты на государственную поддержку муниципальных учреждений культуры</t>
  </si>
  <si>
    <t>50 4 00 51470</t>
  </si>
  <si>
    <t>Осуществление расходов за счет средств, выделяемых из резервного фонда Правительства Саратовской области</t>
  </si>
  <si>
    <t>50 4 00 79990</t>
  </si>
  <si>
    <t>71 4 00 06200</t>
  </si>
  <si>
    <t>71 4 00 06230</t>
  </si>
  <si>
    <t>Обеспечение  деятельности муниципальных  оздоровительно-образовательных организаций</t>
  </si>
  <si>
    <t>Расходы на выполнение муниципальных заданий автономными оздоровительно-образовательными организациями</t>
  </si>
  <si>
    <t>Предоставление субсидий бюджетным, автономным учреждениям и иным некоммерсческим организациям</t>
  </si>
  <si>
    <t>Субсидии автономным учреждениям</t>
  </si>
  <si>
    <t>Капитальных ремонт и ремонт дворовых территорий многоквартирных домов, проездов к дворовым территориям многоквартирных домов населенных пунктов</t>
  </si>
  <si>
    <t>61 8 00 48200</t>
  </si>
  <si>
    <t>Обеспечение деятельности дорожного хозяйства (дорожные фонды)</t>
  </si>
  <si>
    <t>61 8 00 00000</t>
  </si>
  <si>
    <t>50 2 00 50200</t>
  </si>
  <si>
    <t>50 2 00 R0200</t>
  </si>
  <si>
    <t>Мероприятия по созданию (исходя из прогнозируемой потребности) новых мест в общеобразовательных организациях</t>
  </si>
  <si>
    <t>50 2 00 R1120</t>
  </si>
  <si>
    <t>Мероприятия подпрограммы "Обеспечение жильем молодых семей" федеральной целевой программы "Жилище" на 2015-2020 годы"</t>
  </si>
  <si>
    <t>Обеспечение жильем молодых семей за счет средств областного бюджета</t>
  </si>
  <si>
    <t>50 2 00 D7300</t>
  </si>
  <si>
    <t>Погашение кредиторской задолженности прошлых лет,в том числе по судам</t>
  </si>
  <si>
    <t>99 0 00 90000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</si>
  <si>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</si>
  <si>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50 3 00 51200</t>
  </si>
  <si>
    <t>Капитальный ремонт, ремонт и содержание автомобильных дорог общего пользования местного значения за счет средств местного бюджета (или за счет средств муниципального дорожного фонда)</t>
  </si>
  <si>
    <t>61 8 00 S7300</t>
  </si>
  <si>
    <t>Государственная поддержка малого и среднего предпринимательства, включая крестьянские (фермерские) хозяйства</t>
  </si>
  <si>
    <t>50 2 00 50640</t>
  </si>
  <si>
    <t>50 2 00 R064А</t>
  </si>
  <si>
    <t xml:space="preserve">Реализации мероприятий муниципальных программ развития малого и среднего предпринимательства  за счет средств областного бюджета  </t>
  </si>
  <si>
    <t>Реализация основного мероприятия "Развитие малого и среднего предпринимательства" за счет средств местного бюджета</t>
  </si>
  <si>
    <t>21 0 01 L064А</t>
  </si>
  <si>
    <t>( в редакции решений от 30.12.2015 г. № 225-2848, от 29.01.2016г. №226-2851, от 29.02.2016г. №228-2858, от 30.03.2016г.№ 230-2868, от 28.04.2016г. № 231-2875, от 30.05.2016г. № 233-2882, от 30.06.2016г. №235-2887, от 30.07.2016г. № 236-2891, от 31.08.2016г. № 237-2895, от 09.09.2016г. №238-2900, от 03.10.2016г. № 01-10, от 28.10.2016г. № 03-18)</t>
  </si>
  <si>
    <t xml:space="preserve">
Приложение 8
к решению от 23.12.2015г. № 224-2834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</si>
</sst>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000"/>
    <numFmt numFmtId="166" formatCode="00"/>
    <numFmt numFmtId="167" formatCode="0000000"/>
    <numFmt numFmtId="168" formatCode="#,##0.0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437">
    <xf numFmtId="0" fontId="0" fillId="0" borderId="0" xfId="0"/>
    <xf numFmtId="0" fontId="3" fillId="0" borderId="0" xfId="0" applyFont="1" applyAlignment="1"/>
    <xf numFmtId="164" fontId="6" fillId="2" borderId="2" xfId="0" applyNumberFormat="1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justify"/>
    </xf>
    <xf numFmtId="165" fontId="7" fillId="3" borderId="2" xfId="1" applyNumberFormat="1" applyFont="1" applyFill="1" applyBorder="1"/>
    <xf numFmtId="166" fontId="7" fillId="3" borderId="2" xfId="1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7" fontId="7" fillId="3" borderId="2" xfId="0" applyNumberFormat="1" applyFont="1" applyFill="1" applyBorder="1"/>
    <xf numFmtId="165" fontId="7" fillId="3" borderId="2" xfId="0" applyNumberFormat="1" applyFont="1" applyFill="1" applyBorder="1"/>
    <xf numFmtId="164" fontId="7" fillId="3" borderId="2" xfId="0" applyNumberFormat="1" applyFont="1" applyFill="1" applyBorder="1"/>
    <xf numFmtId="0" fontId="8" fillId="3" borderId="0" xfId="0" applyFont="1" applyFill="1"/>
    <xf numFmtId="0" fontId="9" fillId="0" borderId="2" xfId="0" applyFont="1" applyBorder="1" applyAlignment="1">
      <alignment horizontal="justify"/>
    </xf>
    <xf numFmtId="165" fontId="9" fillId="0" borderId="2" xfId="1" applyNumberFormat="1" applyFont="1" applyBorder="1"/>
    <xf numFmtId="166" fontId="9" fillId="0" borderId="2" xfId="1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/>
    <xf numFmtId="165" fontId="9" fillId="0" borderId="2" xfId="0" applyNumberFormat="1" applyFont="1" applyBorder="1"/>
    <xf numFmtId="164" fontId="9" fillId="0" borderId="2" xfId="0" applyNumberFormat="1" applyFont="1" applyBorder="1"/>
    <xf numFmtId="0" fontId="0" fillId="0" borderId="0" xfId="0" applyFont="1"/>
    <xf numFmtId="0" fontId="9" fillId="4" borderId="2" xfId="0" applyFont="1" applyFill="1" applyBorder="1" applyAlignment="1">
      <alignment horizontal="justify"/>
    </xf>
    <xf numFmtId="165" fontId="9" fillId="4" borderId="2" xfId="1" applyNumberFormat="1" applyFont="1" applyFill="1" applyBorder="1"/>
    <xf numFmtId="166" fontId="9" fillId="4" borderId="2" xfId="1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67" fontId="9" fillId="4" borderId="2" xfId="0" applyNumberFormat="1" applyFont="1" applyFill="1" applyBorder="1"/>
    <xf numFmtId="165" fontId="9" fillId="4" borderId="2" xfId="0" applyNumberFormat="1" applyFont="1" applyFill="1" applyBorder="1"/>
    <xf numFmtId="164" fontId="9" fillId="4" borderId="2" xfId="0" applyNumberFormat="1" applyFont="1" applyFill="1" applyBorder="1"/>
    <xf numFmtId="0" fontId="0" fillId="4" borderId="0" xfId="0" applyFill="1"/>
    <xf numFmtId="0" fontId="6" fillId="0" borderId="2" xfId="0" applyFont="1" applyFill="1" applyBorder="1" applyAlignment="1">
      <alignment horizontal="justify" vertical="top" wrapText="1"/>
    </xf>
    <xf numFmtId="165" fontId="6" fillId="5" borderId="2" xfId="1" applyNumberFormat="1" applyFont="1" applyFill="1" applyBorder="1" applyAlignment="1">
      <alignment horizontal="right" vertical="top" wrapText="1"/>
    </xf>
    <xf numFmtId="166" fontId="6" fillId="5" borderId="2" xfId="1" applyNumberFormat="1" applyFont="1" applyFill="1" applyBorder="1" applyAlignment="1">
      <alignment horizontal="center" vertical="top" wrapText="1"/>
    </xf>
    <xf numFmtId="166" fontId="6" fillId="5" borderId="2" xfId="0" applyNumberFormat="1" applyFont="1" applyFill="1" applyBorder="1" applyAlignment="1">
      <alignment horizontal="center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165" fontId="6" fillId="4" borderId="2" xfId="1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166" fontId="6" fillId="4" borderId="2" xfId="0" applyNumberFormat="1" applyFont="1" applyFill="1" applyBorder="1" applyAlignment="1">
      <alignment horizontal="center" vertical="top" wrapText="1"/>
    </xf>
    <xf numFmtId="167" fontId="6" fillId="4" borderId="2" xfId="0" applyNumberFormat="1" applyFont="1" applyFill="1" applyBorder="1" applyAlignment="1">
      <alignment horizontal="right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4" fontId="6" fillId="5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justify" vertical="top" wrapText="1"/>
    </xf>
    <xf numFmtId="0" fontId="2" fillId="4" borderId="0" xfId="0" applyFont="1" applyFill="1"/>
    <xf numFmtId="0" fontId="10" fillId="3" borderId="2" xfId="0" applyFont="1" applyFill="1" applyBorder="1" applyAlignment="1">
      <alignment horizontal="justify" vertical="top" wrapText="1"/>
    </xf>
    <xf numFmtId="165" fontId="11" fillId="3" borderId="2" xfId="1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center" vertical="top" wrapText="1"/>
    </xf>
    <xf numFmtId="166" fontId="11" fillId="3" borderId="2" xfId="0" applyNumberFormat="1" applyFont="1" applyFill="1" applyBorder="1" applyAlignment="1">
      <alignment horizontal="center" vertical="top" wrapText="1"/>
    </xf>
    <xf numFmtId="167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167" fontId="13" fillId="0" borderId="2" xfId="2" applyNumberFormat="1" applyFont="1" applyFill="1" applyBorder="1" applyAlignment="1" applyProtection="1">
      <alignment vertical="top" wrapText="1"/>
      <protection hidden="1"/>
    </xf>
    <xf numFmtId="0" fontId="0" fillId="4" borderId="0" xfId="0" applyFont="1" applyFill="1"/>
    <xf numFmtId="0" fontId="2" fillId="0" borderId="0" xfId="0" applyFont="1"/>
    <xf numFmtId="0" fontId="6" fillId="6" borderId="2" xfId="0" applyFont="1" applyFill="1" applyBorder="1" applyAlignment="1">
      <alignment horizontal="justify" vertical="top" wrapText="1"/>
    </xf>
    <xf numFmtId="165" fontId="6" fillId="6" borderId="2" xfId="1" applyNumberFormat="1" applyFont="1" applyFill="1" applyBorder="1" applyAlignment="1">
      <alignment horizontal="right" vertical="top" wrapText="1"/>
    </xf>
    <xf numFmtId="166" fontId="6" fillId="6" borderId="2" xfId="1" applyNumberFormat="1" applyFont="1" applyFill="1" applyBorder="1" applyAlignment="1">
      <alignment horizontal="center" vertical="top" wrapText="1"/>
    </xf>
    <xf numFmtId="166" fontId="6" fillId="6" borderId="2" xfId="0" applyNumberFormat="1" applyFont="1" applyFill="1" applyBorder="1" applyAlignment="1">
      <alignment horizontal="center" vertical="top" wrapText="1"/>
    </xf>
    <xf numFmtId="167" fontId="6" fillId="6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0" fillId="0" borderId="0" xfId="0" applyFill="1"/>
    <xf numFmtId="0" fontId="5" fillId="7" borderId="2" xfId="0" applyFont="1" applyFill="1" applyBorder="1" applyAlignment="1">
      <alignment horizontal="center" wrapText="1"/>
    </xf>
    <xf numFmtId="165" fontId="4" fillId="7" borderId="2" xfId="0" applyNumberFormat="1" applyFont="1" applyFill="1" applyBorder="1" applyAlignment="1">
      <alignment horizontal="center" wrapText="1"/>
    </xf>
    <xf numFmtId="166" fontId="4" fillId="7" borderId="2" xfId="0" applyNumberFormat="1" applyFont="1" applyFill="1" applyBorder="1" applyAlignment="1">
      <alignment horizontal="center" wrapText="1"/>
    </xf>
    <xf numFmtId="167" fontId="4" fillId="7" borderId="2" xfId="0" applyNumberFormat="1" applyFont="1" applyFill="1" applyBorder="1" applyAlignment="1">
      <alignment horizontal="center" wrapText="1"/>
    </xf>
    <xf numFmtId="168" fontId="4" fillId="7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wrapText="1"/>
    </xf>
    <xf numFmtId="167" fontId="4" fillId="2" borderId="2" xfId="0" applyNumberFormat="1" applyFont="1" applyFill="1" applyBorder="1" applyAlignment="1">
      <alignment horizontal="center" wrapText="1"/>
    </xf>
    <xf numFmtId="168" fontId="4" fillId="2" borderId="2" xfId="0" applyNumberFormat="1" applyFont="1" applyFill="1" applyBorder="1" applyAlignment="1">
      <alignment horizontal="right" wrapText="1"/>
    </xf>
    <xf numFmtId="0" fontId="6" fillId="8" borderId="2" xfId="0" applyFont="1" applyFill="1" applyBorder="1" applyAlignment="1">
      <alignment wrapText="1"/>
    </xf>
    <xf numFmtId="165" fontId="6" fillId="0" borderId="2" xfId="0" applyNumberFormat="1" applyFont="1" applyBorder="1" applyAlignment="1">
      <alignment horizontal="center" wrapText="1"/>
    </xf>
    <xf numFmtId="166" fontId="6" fillId="8" borderId="2" xfId="0" applyNumberFormat="1" applyFont="1" applyFill="1" applyBorder="1" applyAlignment="1">
      <alignment horizontal="center" wrapText="1"/>
    </xf>
    <xf numFmtId="167" fontId="6" fillId="8" borderId="2" xfId="0" applyNumberFormat="1" applyFont="1" applyFill="1" applyBorder="1" applyAlignment="1">
      <alignment horizontal="center" wrapText="1"/>
    </xf>
    <xf numFmtId="165" fontId="6" fillId="8" borderId="2" xfId="0" applyNumberFormat="1" applyFont="1" applyFill="1" applyBorder="1" applyAlignment="1">
      <alignment horizontal="center" wrapText="1"/>
    </xf>
    <xf numFmtId="168" fontId="4" fillId="8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/>
    <xf numFmtId="0" fontId="6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right" wrapText="1"/>
    </xf>
    <xf numFmtId="165" fontId="6" fillId="3" borderId="2" xfId="0" applyNumberFormat="1" applyFont="1" applyFill="1" applyBorder="1" applyAlignment="1">
      <alignment horizontal="center" wrapText="1"/>
    </xf>
    <xf numFmtId="0" fontId="6" fillId="9" borderId="2" xfId="0" applyFont="1" applyFill="1" applyBorder="1" applyAlignment="1">
      <alignment wrapText="1"/>
    </xf>
    <xf numFmtId="165" fontId="6" fillId="9" borderId="2" xfId="0" applyNumberFormat="1" applyFont="1" applyFill="1" applyBorder="1" applyAlignment="1">
      <alignment horizontal="center" wrapText="1"/>
    </xf>
    <xf numFmtId="166" fontId="6" fillId="9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8" fontId="6" fillId="9" borderId="2" xfId="0" applyNumberFormat="1" applyFont="1" applyFill="1" applyBorder="1" applyAlignment="1">
      <alignment horizontal="right" wrapText="1"/>
    </xf>
    <xf numFmtId="0" fontId="9" fillId="9" borderId="2" xfId="0" applyFont="1" applyFill="1" applyBorder="1" applyAlignment="1"/>
    <xf numFmtId="0" fontId="0" fillId="9" borderId="0" xfId="0" applyFill="1"/>
    <xf numFmtId="0" fontId="9" fillId="0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center" wrapText="1"/>
    </xf>
    <xf numFmtId="49" fontId="13" fillId="9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8" fontId="6" fillId="8" borderId="2" xfId="0" applyNumberFormat="1" applyFont="1" applyFill="1" applyBorder="1" applyAlignment="1">
      <alignment horizontal="right" wrapText="1"/>
    </xf>
    <xf numFmtId="0" fontId="6" fillId="5" borderId="2" xfId="0" applyFont="1" applyFill="1" applyBorder="1" applyAlignment="1">
      <alignment wrapText="1"/>
    </xf>
    <xf numFmtId="166" fontId="6" fillId="5" borderId="2" xfId="0" applyNumberFormat="1" applyFont="1" applyFill="1" applyBorder="1" applyAlignment="1">
      <alignment horizontal="center" wrapText="1"/>
    </xf>
    <xf numFmtId="167" fontId="6" fillId="5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wrapText="1"/>
    </xf>
    <xf numFmtId="168" fontId="4" fillId="7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165" fontId="6" fillId="1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166" fontId="6" fillId="3" borderId="2" xfId="0" applyNumberFormat="1" applyFont="1" applyFill="1" applyBorder="1" applyAlignment="1">
      <alignment horizontal="center" wrapText="1"/>
    </xf>
    <xf numFmtId="167" fontId="6" fillId="3" borderId="2" xfId="0" applyNumberFormat="1" applyFont="1" applyFill="1" applyBorder="1" applyAlignment="1">
      <alignment horizontal="center" wrapText="1"/>
    </xf>
    <xf numFmtId="168" fontId="6" fillId="3" borderId="2" xfId="0" applyNumberFormat="1" applyFont="1" applyFill="1" applyBorder="1" applyAlignment="1">
      <alignment horizontal="right" wrapText="1"/>
    </xf>
    <xf numFmtId="166" fontId="4" fillId="3" borderId="2" xfId="0" applyNumberFormat="1" applyFont="1" applyFill="1" applyBorder="1" applyAlignment="1">
      <alignment horizontal="center" wrapText="1"/>
    </xf>
    <xf numFmtId="167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wrapText="1"/>
    </xf>
    <xf numFmtId="168" fontId="4" fillId="3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center" wrapText="1"/>
    </xf>
    <xf numFmtId="167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horizontal="right" wrapText="1"/>
    </xf>
    <xf numFmtId="166" fontId="7" fillId="3" borderId="2" xfId="1" applyNumberFormat="1" applyFont="1" applyFill="1" applyBorder="1"/>
    <xf numFmtId="166" fontId="7" fillId="3" borderId="2" xfId="0" applyNumberFormat="1" applyFont="1" applyFill="1" applyBorder="1"/>
    <xf numFmtId="166" fontId="9" fillId="0" borderId="2" xfId="1" applyNumberFormat="1" applyFont="1" applyBorder="1"/>
    <xf numFmtId="166" fontId="9" fillId="0" borderId="2" xfId="0" applyNumberFormat="1" applyFont="1" applyBorder="1"/>
    <xf numFmtId="166" fontId="9" fillId="4" borderId="2" xfId="1" applyNumberFormat="1" applyFont="1" applyFill="1" applyBorder="1"/>
    <xf numFmtId="166" fontId="9" fillId="4" borderId="2" xfId="0" applyNumberFormat="1" applyFont="1" applyFill="1" applyBorder="1"/>
    <xf numFmtId="166" fontId="6" fillId="5" borderId="2" xfId="1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right" vertical="top" wrapText="1"/>
    </xf>
    <xf numFmtId="166" fontId="6" fillId="4" borderId="2" xfId="0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8" fontId="4" fillId="11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166" fontId="4" fillId="0" borderId="2" xfId="0" applyNumberFormat="1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wrapText="1"/>
    </xf>
    <xf numFmtId="167" fontId="6" fillId="2" borderId="2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horizontal="right" wrapText="1"/>
    </xf>
    <xf numFmtId="0" fontId="0" fillId="2" borderId="0" xfId="0" applyFill="1"/>
    <xf numFmtId="164" fontId="6" fillId="9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vertical="center" wrapText="1"/>
    </xf>
    <xf numFmtId="165" fontId="6" fillId="6" borderId="2" xfId="0" applyNumberFormat="1" applyFont="1" applyFill="1" applyBorder="1" applyAlignment="1">
      <alignment horizontal="center" wrapText="1"/>
    </xf>
    <xf numFmtId="166" fontId="6" fillId="6" borderId="2" xfId="0" applyNumberFormat="1" applyFont="1" applyFill="1" applyBorder="1" applyAlignment="1">
      <alignment horizontal="center" wrapText="1"/>
    </xf>
    <xf numFmtId="167" fontId="6" fillId="6" borderId="2" xfId="0" applyNumberFormat="1" applyFont="1" applyFill="1" applyBorder="1" applyAlignment="1">
      <alignment horizontal="center" wrapText="1"/>
    </xf>
    <xf numFmtId="164" fontId="6" fillId="6" borderId="2" xfId="0" applyNumberFormat="1" applyFont="1" applyFill="1" applyBorder="1" applyAlignment="1">
      <alignment horizontal="right" wrapText="1"/>
    </xf>
    <xf numFmtId="167" fontId="6" fillId="0" borderId="2" xfId="0" applyNumberFormat="1" applyFont="1" applyFill="1" applyBorder="1" applyAlignment="1">
      <alignment horizontal="right" wrapText="1"/>
    </xf>
    <xf numFmtId="167" fontId="6" fillId="9" borderId="2" xfId="0" applyNumberFormat="1" applyFont="1" applyFill="1" applyBorder="1" applyAlignment="1">
      <alignment horizontal="right" wrapText="1"/>
    </xf>
    <xf numFmtId="164" fontId="0" fillId="0" borderId="0" xfId="0" applyNumberFormat="1"/>
    <xf numFmtId="0" fontId="4" fillId="12" borderId="2" xfId="0" applyFont="1" applyFill="1" applyBorder="1" applyAlignment="1">
      <alignment wrapText="1"/>
    </xf>
    <xf numFmtId="0" fontId="14" fillId="12" borderId="2" xfId="0" applyFont="1" applyFill="1" applyBorder="1" applyAlignment="1"/>
    <xf numFmtId="166" fontId="14" fillId="12" borderId="2" xfId="0" applyNumberFormat="1" applyFont="1" applyFill="1" applyBorder="1" applyAlignment="1">
      <alignment horizontal="center"/>
    </xf>
    <xf numFmtId="167" fontId="14" fillId="12" borderId="2" xfId="0" applyNumberFormat="1" applyFont="1" applyFill="1" applyBorder="1" applyAlignment="1"/>
    <xf numFmtId="165" fontId="14" fillId="12" borderId="2" xfId="0" applyNumberFormat="1" applyFont="1" applyFill="1" applyBorder="1" applyAlignment="1"/>
    <xf numFmtId="168" fontId="14" fillId="12" borderId="2" xfId="0" applyNumberFormat="1" applyFont="1" applyFill="1" applyBorder="1" applyAlignment="1"/>
    <xf numFmtId="0" fontId="15" fillId="0" borderId="0" xfId="0" applyFont="1"/>
    <xf numFmtId="164" fontId="16" fillId="0" borderId="2" xfId="0" applyNumberFormat="1" applyFont="1" applyBorder="1"/>
    <xf numFmtId="168" fontId="17" fillId="0" borderId="2" xfId="0" applyNumberFormat="1" applyFont="1" applyBorder="1"/>
    <xf numFmtId="168" fontId="14" fillId="13" borderId="2" xfId="0" applyNumberFormat="1" applyFont="1" applyFill="1" applyBorder="1"/>
    <xf numFmtId="0" fontId="0" fillId="13" borderId="0" xfId="0" applyFill="1"/>
    <xf numFmtId="0" fontId="16" fillId="0" borderId="0" xfId="0" applyFont="1"/>
    <xf numFmtId="166" fontId="16" fillId="0" borderId="0" xfId="0" applyNumberFormat="1" applyFont="1"/>
    <xf numFmtId="0" fontId="3" fillId="0" borderId="0" xfId="0" applyFont="1"/>
    <xf numFmtId="166" fontId="18" fillId="0" borderId="9" xfId="0" applyNumberFormat="1" applyFont="1" applyBorder="1" applyAlignment="1">
      <alignment horizontal="center" vertical="top" wrapText="1"/>
    </xf>
    <xf numFmtId="167" fontId="18" fillId="0" borderId="9" xfId="0" applyNumberFormat="1" applyFont="1" applyBorder="1" applyAlignment="1">
      <alignment horizontal="center" vertical="top" wrapText="1"/>
    </xf>
    <xf numFmtId="165" fontId="18" fillId="0" borderId="10" xfId="0" applyNumberFormat="1" applyFont="1" applyBorder="1" applyAlignment="1">
      <alignment horizontal="center" vertical="top" wrapText="1"/>
    </xf>
    <xf numFmtId="166" fontId="18" fillId="0" borderId="13" xfId="0" applyNumberFormat="1" applyFont="1" applyBorder="1" applyAlignment="1">
      <alignment horizontal="center" vertical="top" wrapText="1"/>
    </xf>
    <xf numFmtId="167" fontId="18" fillId="0" borderId="13" xfId="0" applyNumberFormat="1" applyFont="1" applyBorder="1" applyAlignment="1">
      <alignment horizontal="center" vertical="top" wrapText="1"/>
    </xf>
    <xf numFmtId="165" fontId="18" fillId="0" borderId="7" xfId="0" applyNumberFormat="1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7" fontId="4" fillId="2" borderId="13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right" vertical="top" wrapText="1"/>
    </xf>
    <xf numFmtId="0" fontId="6" fillId="8" borderId="12" xfId="0" applyFont="1" applyFill="1" applyBorder="1" applyAlignment="1">
      <alignment vertical="top" wrapText="1"/>
    </xf>
    <xf numFmtId="166" fontId="6" fillId="8" borderId="13" xfId="0" applyNumberFormat="1" applyFont="1" applyFill="1" applyBorder="1" applyAlignment="1">
      <alignment horizontal="center" vertical="top" wrapText="1"/>
    </xf>
    <xf numFmtId="167" fontId="6" fillId="8" borderId="13" xfId="0" applyNumberFormat="1" applyFont="1" applyFill="1" applyBorder="1" applyAlignment="1">
      <alignment horizontal="center" vertical="top" wrapText="1"/>
    </xf>
    <xf numFmtId="165" fontId="6" fillId="8" borderId="7" xfId="0" applyNumberFormat="1" applyFont="1" applyFill="1" applyBorder="1" applyAlignment="1">
      <alignment horizontal="center" vertical="top" wrapText="1"/>
    </xf>
    <xf numFmtId="168" fontId="4" fillId="8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6" fillId="0" borderId="12" xfId="0" applyFont="1" applyBorder="1" applyAlignment="1">
      <alignment vertical="top" wrapText="1"/>
    </xf>
    <xf numFmtId="166" fontId="6" fillId="0" borderId="13" xfId="0" applyNumberFormat="1" applyFont="1" applyBorder="1" applyAlignment="1">
      <alignment horizontal="center" vertical="top" wrapText="1"/>
    </xf>
    <xf numFmtId="167" fontId="6" fillId="0" borderId="13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9" fillId="3" borderId="2" xfId="0" applyFont="1" applyFill="1" applyBorder="1" applyAlignment="1">
      <alignment horizontal="justify"/>
    </xf>
    <xf numFmtId="166" fontId="6" fillId="3" borderId="13" xfId="0" applyNumberFormat="1" applyFont="1" applyFill="1" applyBorder="1" applyAlignment="1">
      <alignment horizontal="center" vertical="top" wrapText="1"/>
    </xf>
    <xf numFmtId="167" fontId="6" fillId="3" borderId="13" xfId="0" applyNumberFormat="1" applyFont="1" applyFill="1" applyBorder="1" applyAlignment="1">
      <alignment horizontal="center" vertical="top" wrapText="1"/>
    </xf>
    <xf numFmtId="165" fontId="6" fillId="3" borderId="7" xfId="0" applyNumberFormat="1" applyFont="1" applyFill="1" applyBorder="1" applyAlignment="1">
      <alignment horizontal="center" vertical="top" wrapText="1"/>
    </xf>
    <xf numFmtId="168" fontId="6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168" fontId="4" fillId="8" borderId="2" xfId="0" applyNumberFormat="1" applyFont="1" applyFill="1" applyBorder="1" applyAlignment="1">
      <alignment wrapText="1"/>
    </xf>
    <xf numFmtId="168" fontId="6" fillId="0" borderId="2" xfId="0" applyNumberFormat="1" applyFont="1" applyBorder="1" applyAlignment="1">
      <alignment wrapText="1"/>
    </xf>
    <xf numFmtId="0" fontId="0" fillId="0" borderId="2" xfId="0" applyBorder="1" applyAlignment="1"/>
    <xf numFmtId="0" fontId="19" fillId="0" borderId="2" xfId="0" applyFont="1" applyBorder="1" applyAlignment="1"/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/>
    <xf numFmtId="166" fontId="6" fillId="0" borderId="16" xfId="0" applyNumberFormat="1" applyFont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14" borderId="12" xfId="0" applyFont="1" applyFill="1" applyBorder="1" applyAlignment="1">
      <alignment vertical="top" wrapText="1"/>
    </xf>
    <xf numFmtId="166" fontId="6" fillId="14" borderId="13" xfId="0" applyNumberFormat="1" applyFont="1" applyFill="1" applyBorder="1" applyAlignment="1">
      <alignment horizontal="center" vertical="top" wrapText="1"/>
    </xf>
    <xf numFmtId="167" fontId="6" fillId="14" borderId="13" xfId="0" applyNumberFormat="1" applyFont="1" applyFill="1" applyBorder="1" applyAlignment="1">
      <alignment horizontal="center" vertical="top" wrapText="1"/>
    </xf>
    <xf numFmtId="165" fontId="6" fillId="14" borderId="7" xfId="0" applyNumberFormat="1" applyFont="1" applyFill="1" applyBorder="1" applyAlignment="1">
      <alignment horizontal="center" vertical="top" wrapText="1"/>
    </xf>
    <xf numFmtId="168" fontId="6" fillId="14" borderId="2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justify" vertical="top" wrapText="1"/>
    </xf>
    <xf numFmtId="168" fontId="6" fillId="3" borderId="2" xfId="0" applyNumberFormat="1" applyFont="1" applyFill="1" applyBorder="1" applyAlignment="1">
      <alignment wrapText="1"/>
    </xf>
    <xf numFmtId="168" fontId="4" fillId="2" borderId="2" xfId="0" applyNumberFormat="1" applyFont="1" applyFill="1" applyBorder="1" applyAlignment="1">
      <alignment wrapText="1"/>
    </xf>
    <xf numFmtId="168" fontId="6" fillId="8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167" fontId="6" fillId="0" borderId="16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165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/>
    <xf numFmtId="165" fontId="4" fillId="2" borderId="3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6" fillId="10" borderId="12" xfId="0" applyFont="1" applyFill="1" applyBorder="1" applyAlignment="1">
      <alignment vertical="top" wrapText="1"/>
    </xf>
    <xf numFmtId="166" fontId="4" fillId="10" borderId="13" xfId="0" applyNumberFormat="1" applyFont="1" applyFill="1" applyBorder="1" applyAlignment="1">
      <alignment horizontal="center" vertical="top" wrapText="1"/>
    </xf>
    <xf numFmtId="167" fontId="4" fillId="10" borderId="13" xfId="0" applyNumberFormat="1" applyFont="1" applyFill="1" applyBorder="1" applyAlignment="1">
      <alignment horizontal="center" vertical="top" wrapText="1"/>
    </xf>
    <xf numFmtId="165" fontId="4" fillId="10" borderId="7" xfId="0" applyNumberFormat="1" applyFont="1" applyFill="1" applyBorder="1" applyAlignment="1">
      <alignment horizontal="center" vertical="top" wrapText="1"/>
    </xf>
    <xf numFmtId="168" fontId="4" fillId="10" borderId="2" xfId="0" applyNumberFormat="1" applyFont="1" applyFill="1" applyBorder="1" applyAlignment="1">
      <alignment wrapText="1"/>
    </xf>
    <xf numFmtId="0" fontId="0" fillId="10" borderId="0" xfId="0" applyFill="1"/>
    <xf numFmtId="166" fontId="4" fillId="0" borderId="13" xfId="0" applyNumberFormat="1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wrapText="1"/>
    </xf>
    <xf numFmtId="0" fontId="0" fillId="0" borderId="2" xfId="0" applyFill="1" applyBorder="1" applyAlignment="1"/>
    <xf numFmtId="0" fontId="4" fillId="10" borderId="12" xfId="0" applyFont="1" applyFill="1" applyBorder="1" applyAlignment="1">
      <alignment vertical="top" wrapText="1"/>
    </xf>
    <xf numFmtId="166" fontId="6" fillId="10" borderId="13" xfId="0" applyNumberFormat="1" applyFont="1" applyFill="1" applyBorder="1" applyAlignment="1">
      <alignment horizontal="center" vertical="top" wrapText="1"/>
    </xf>
    <xf numFmtId="167" fontId="6" fillId="10" borderId="13" xfId="0" applyNumberFormat="1" applyFont="1" applyFill="1" applyBorder="1" applyAlignment="1">
      <alignment horizontal="center" vertical="top" wrapText="1"/>
    </xf>
    <xf numFmtId="165" fontId="6" fillId="10" borderId="7" xfId="0" applyNumberFormat="1" applyFont="1" applyFill="1" applyBorder="1" applyAlignment="1">
      <alignment horizontal="center" vertical="top" wrapText="1"/>
    </xf>
    <xf numFmtId="168" fontId="6" fillId="10" borderId="2" xfId="0" applyNumberFormat="1" applyFont="1" applyFill="1" applyBorder="1" applyAlignment="1">
      <alignment wrapText="1"/>
    </xf>
    <xf numFmtId="166" fontId="6" fillId="0" borderId="13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/>
    <xf numFmtId="0" fontId="6" fillId="10" borderId="2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wrapText="1"/>
    </xf>
    <xf numFmtId="0" fontId="6" fillId="0" borderId="17" xfId="0" applyFont="1" applyFill="1" applyBorder="1" applyAlignment="1">
      <alignment vertical="top" wrapText="1"/>
    </xf>
    <xf numFmtId="167" fontId="6" fillId="0" borderId="13" xfId="0" applyNumberFormat="1" applyFont="1" applyFill="1" applyBorder="1" applyAlignment="1">
      <alignment horizontal="right" vertical="top" wrapText="1"/>
    </xf>
    <xf numFmtId="0" fontId="6" fillId="5" borderId="17" xfId="0" applyFont="1" applyFill="1" applyBorder="1" applyAlignment="1">
      <alignment vertical="top" wrapText="1"/>
    </xf>
    <xf numFmtId="167" fontId="6" fillId="0" borderId="16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166" fontId="6" fillId="8" borderId="16" xfId="0" applyNumberFormat="1" applyFont="1" applyFill="1" applyBorder="1" applyAlignment="1">
      <alignment horizontal="center" vertical="top" wrapText="1"/>
    </xf>
    <xf numFmtId="167" fontId="6" fillId="8" borderId="16" xfId="0" applyNumberFormat="1" applyFont="1" applyFill="1" applyBorder="1" applyAlignment="1">
      <alignment horizontal="center" vertical="top" wrapText="1"/>
    </xf>
    <xf numFmtId="165" fontId="6" fillId="8" borderId="0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166" fontId="6" fillId="5" borderId="13" xfId="0" applyNumberFormat="1" applyFont="1" applyFill="1" applyBorder="1" applyAlignment="1">
      <alignment horizontal="center" vertical="top" wrapText="1"/>
    </xf>
    <xf numFmtId="167" fontId="6" fillId="5" borderId="13" xfId="0" applyNumberFormat="1" applyFont="1" applyFill="1" applyBorder="1" applyAlignment="1">
      <alignment horizontal="center" vertical="top" wrapText="1"/>
    </xf>
    <xf numFmtId="165" fontId="6" fillId="5" borderId="7" xfId="0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wrapText="1"/>
    </xf>
    <xf numFmtId="0" fontId="6" fillId="5" borderId="18" xfId="0" applyFont="1" applyFill="1" applyBorder="1" applyAlignment="1">
      <alignment vertical="top" wrapText="1"/>
    </xf>
    <xf numFmtId="0" fontId="4" fillId="10" borderId="2" xfId="0" applyFont="1" applyFill="1" applyBorder="1" applyAlignment="1">
      <alignment wrapText="1"/>
    </xf>
    <xf numFmtId="0" fontId="6" fillId="5" borderId="12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166" fontId="4" fillId="3" borderId="16" xfId="0" applyNumberFormat="1" applyFont="1" applyFill="1" applyBorder="1" applyAlignment="1">
      <alignment horizontal="center" vertical="top" wrapText="1"/>
    </xf>
    <xf numFmtId="167" fontId="4" fillId="3" borderId="16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8" fontId="4" fillId="3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165" fontId="6" fillId="0" borderId="19" xfId="0" applyNumberFormat="1" applyFont="1" applyFill="1" applyBorder="1" applyAlignment="1">
      <alignment horizontal="center" vertical="top" wrapText="1"/>
    </xf>
    <xf numFmtId="0" fontId="16" fillId="0" borderId="3" xfId="0" applyFont="1" applyBorder="1"/>
    <xf numFmtId="166" fontId="6" fillId="0" borderId="6" xfId="0" applyNumberFormat="1" applyFont="1" applyFill="1" applyBorder="1" applyAlignment="1">
      <alignment horizontal="center" vertical="top" wrapText="1"/>
    </xf>
    <xf numFmtId="167" fontId="6" fillId="0" borderId="6" xfId="0" applyNumberFormat="1" applyFont="1" applyFill="1" applyBorder="1" applyAlignment="1">
      <alignment horizontal="center" vertical="top" wrapText="1"/>
    </xf>
    <xf numFmtId="165" fontId="6" fillId="0" borderId="20" xfId="0" applyNumberFormat="1" applyFont="1" applyFill="1" applyBorder="1" applyAlignment="1">
      <alignment horizontal="center" vertical="top" wrapText="1"/>
    </xf>
    <xf numFmtId="166" fontId="6" fillId="0" borderId="12" xfId="0" applyNumberFormat="1" applyFont="1" applyFill="1" applyBorder="1" applyAlignment="1">
      <alignment horizontal="center"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2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166" fontId="6" fillId="3" borderId="1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7" fontId="6" fillId="3" borderId="14" xfId="0" applyNumberFormat="1" applyFont="1" applyFill="1" applyBorder="1" applyAlignment="1">
      <alignment horizontal="center" vertical="top" wrapText="1"/>
    </xf>
    <xf numFmtId="165" fontId="6" fillId="3" borderId="23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168" fontId="4" fillId="0" borderId="2" xfId="0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168" fontId="6" fillId="0" borderId="2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167" fontId="4" fillId="2" borderId="16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/>
    <xf numFmtId="166" fontId="14" fillId="4" borderId="2" xfId="0" applyNumberFormat="1" applyFont="1" applyFill="1" applyBorder="1"/>
    <xf numFmtId="167" fontId="14" fillId="4" borderId="2" xfId="0" applyNumberFormat="1" applyFont="1" applyFill="1" applyBorder="1"/>
    <xf numFmtId="165" fontId="14" fillId="4" borderId="3" xfId="0" applyNumberFormat="1" applyFont="1" applyFill="1" applyBorder="1"/>
    <xf numFmtId="168" fontId="14" fillId="4" borderId="2" xfId="0" applyNumberFormat="1" applyFont="1" applyFill="1" applyBorder="1"/>
    <xf numFmtId="0" fontId="14" fillId="4" borderId="0" xfId="0" applyFont="1" applyFill="1"/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4" fillId="7" borderId="2" xfId="0" applyFont="1" applyFill="1" applyBorder="1" applyAlignment="1">
      <alignment horizontal="center" wrapText="1"/>
    </xf>
    <xf numFmtId="168" fontId="6" fillId="15" borderId="2" xfId="0" applyNumberFormat="1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167" fontId="6" fillId="5" borderId="2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justify"/>
    </xf>
    <xf numFmtId="0" fontId="14" fillId="0" borderId="2" xfId="0" applyFont="1" applyFill="1" applyBorder="1" applyAlignment="1">
      <alignment horizontal="center" wrapText="1"/>
    </xf>
    <xf numFmtId="164" fontId="23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9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horizontal="center" wrapText="1"/>
    </xf>
    <xf numFmtId="164" fontId="24" fillId="0" borderId="2" xfId="0" applyNumberFormat="1" applyFont="1" applyFill="1" applyBorder="1" applyAlignment="1">
      <alignment horizontal="right"/>
    </xf>
    <xf numFmtId="0" fontId="24" fillId="0" borderId="2" xfId="0" applyFont="1" applyFill="1" applyBorder="1" applyAlignment="1">
      <alignment horizontal="justify"/>
    </xf>
    <xf numFmtId="0" fontId="13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justify"/>
    </xf>
    <xf numFmtId="0" fontId="9" fillId="0" borderId="0" xfId="0" applyFont="1" applyFill="1" applyAlignment="1">
      <alignment horizontal="center"/>
    </xf>
    <xf numFmtId="164" fontId="13" fillId="0" borderId="2" xfId="0" applyNumberFormat="1" applyFont="1" applyFill="1" applyBorder="1" applyAlignment="1">
      <alignment horizontal="right"/>
    </xf>
    <xf numFmtId="0" fontId="23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vertical="center"/>
    </xf>
    <xf numFmtId="0" fontId="14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justify"/>
    </xf>
    <xf numFmtId="0" fontId="24" fillId="0" borderId="2" xfId="0" applyFont="1" applyFill="1" applyBorder="1" applyAlignment="1">
      <alignment wrapText="1"/>
    </xf>
    <xf numFmtId="0" fontId="23" fillId="0" borderId="14" xfId="0" applyFont="1" applyFill="1" applyBorder="1" applyAlignment="1">
      <alignment horizontal="justify"/>
    </xf>
    <xf numFmtId="0" fontId="24" fillId="0" borderId="14" xfId="0" applyFont="1" applyFill="1" applyBorder="1" applyAlignment="1">
      <alignment horizontal="justify"/>
    </xf>
    <xf numFmtId="164" fontId="25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9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6" fillId="0" borderId="1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164" fontId="0" fillId="0" borderId="0" xfId="0" applyNumberFormat="1" applyFill="1"/>
    <xf numFmtId="0" fontId="9" fillId="0" borderId="0" xfId="0" applyFont="1" applyFill="1" applyAlignment="1">
      <alignment wrapText="1"/>
    </xf>
    <xf numFmtId="0" fontId="24" fillId="0" borderId="2" xfId="0" applyFont="1" applyFill="1" applyBorder="1" applyAlignment="1">
      <alignment horizontal="justify" wrapText="1"/>
    </xf>
    <xf numFmtId="0" fontId="6" fillId="0" borderId="22" xfId="0" applyFont="1" applyFill="1" applyBorder="1" applyAlignment="1">
      <alignment horizontal="center" wrapText="1"/>
    </xf>
    <xf numFmtId="164" fontId="6" fillId="0" borderId="22" xfId="0" applyNumberFormat="1" applyFont="1" applyFill="1" applyBorder="1" applyAlignment="1">
      <alignment horizontal="right"/>
    </xf>
    <xf numFmtId="0" fontId="22" fillId="0" borderId="0" xfId="0" applyFont="1" applyFill="1"/>
    <xf numFmtId="0" fontId="13" fillId="0" borderId="2" xfId="0" applyFont="1" applyFill="1" applyBorder="1" applyAlignment="1">
      <alignment horizontal="center" wrapText="1"/>
    </xf>
    <xf numFmtId="0" fontId="6" fillId="0" borderId="15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justify"/>
    </xf>
    <xf numFmtId="0" fontId="6" fillId="0" borderId="11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wrapText="1"/>
    </xf>
    <xf numFmtId="0" fontId="9" fillId="0" borderId="11" xfId="0" applyFont="1" applyFill="1" applyBorder="1" applyAlignment="1">
      <alignment horizontal="justify"/>
    </xf>
    <xf numFmtId="0" fontId="9" fillId="0" borderId="11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wrapText="1"/>
    </xf>
    <xf numFmtId="0" fontId="6" fillId="0" borderId="5" xfId="0" applyFont="1" applyFill="1" applyBorder="1" applyAlignment="1">
      <alignment horizontal="center" wrapText="1"/>
    </xf>
    <xf numFmtId="164" fontId="6" fillId="0" borderId="5" xfId="0" applyNumberFormat="1" applyFont="1" applyFill="1" applyBorder="1" applyAlignment="1">
      <alignment horizontal="right"/>
    </xf>
    <xf numFmtId="0" fontId="9" fillId="0" borderId="2" xfId="0" applyFont="1" applyFill="1" applyBorder="1" applyAlignment="1">
      <alignment vertical="center" wrapText="1"/>
    </xf>
    <xf numFmtId="0" fontId="24" fillId="0" borderId="11" xfId="0" applyFont="1" applyFill="1" applyBorder="1" applyAlignment="1">
      <alignment horizontal="justify"/>
    </xf>
    <xf numFmtId="164" fontId="24" fillId="0" borderId="11" xfId="0" applyNumberFormat="1" applyFont="1" applyFill="1" applyBorder="1" applyAlignment="1">
      <alignment horizontal="right"/>
    </xf>
    <xf numFmtId="0" fontId="13" fillId="0" borderId="14" xfId="0" applyFont="1" applyFill="1" applyBorder="1" applyAlignment="1">
      <alignment horizontal="justify"/>
    </xf>
    <xf numFmtId="164" fontId="24" fillId="0" borderId="5" xfId="0" applyNumberFormat="1" applyFont="1" applyFill="1" applyBorder="1" applyAlignment="1">
      <alignment horizontal="right"/>
    </xf>
    <xf numFmtId="0" fontId="24" fillId="0" borderId="2" xfId="0" applyFont="1" applyFill="1" applyBorder="1" applyAlignment="1">
      <alignment vertical="center" wrapText="1"/>
    </xf>
    <xf numFmtId="0" fontId="9" fillId="0" borderId="2" xfId="0" applyFont="1" applyFill="1" applyBorder="1"/>
    <xf numFmtId="0" fontId="24" fillId="0" borderId="14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justify"/>
    </xf>
    <xf numFmtId="0" fontId="14" fillId="0" borderId="14" xfId="0" applyFont="1" applyFill="1" applyBorder="1" applyAlignment="1">
      <alignment horizontal="center" wrapText="1"/>
    </xf>
    <xf numFmtId="164" fontId="23" fillId="0" borderId="14" xfId="0" applyNumberFormat="1" applyFont="1" applyFill="1" applyBorder="1" applyAlignment="1">
      <alignment horizontal="right"/>
    </xf>
    <xf numFmtId="0" fontId="0" fillId="0" borderId="2" xfId="0" applyFill="1" applyBorder="1"/>
    <xf numFmtId="0" fontId="6" fillId="0" borderId="2" xfId="0" applyFont="1" applyFill="1" applyBorder="1"/>
    <xf numFmtId="0" fontId="23" fillId="0" borderId="2" xfId="0" applyFont="1" applyFill="1" applyBorder="1" applyAlignment="1">
      <alignment horizontal="justify" wrapText="1"/>
    </xf>
    <xf numFmtId="164" fontId="14" fillId="0" borderId="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7" fillId="13" borderId="3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/>
    </xf>
    <xf numFmtId="0" fontId="17" fillId="13" borderId="5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165" fontId="14" fillId="0" borderId="0" xfId="0" applyNumberFormat="1" applyFont="1" applyAlignment="1">
      <alignment horizontal="left"/>
    </xf>
    <xf numFmtId="0" fontId="4" fillId="0" borderId="7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11" fillId="2" borderId="2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center" wrapText="1"/>
    </xf>
    <xf numFmtId="166" fontId="20" fillId="0" borderId="2" xfId="0" applyNumberFormat="1" applyFont="1" applyBorder="1" applyAlignment="1">
      <alignment horizontal="center" wrapText="1"/>
    </xf>
    <xf numFmtId="167" fontId="20" fillId="0" borderId="2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166" fontId="20" fillId="0" borderId="3" xfId="0" applyNumberFormat="1" applyFont="1" applyBorder="1" applyAlignment="1">
      <alignment horizontal="center" wrapText="1"/>
    </xf>
    <xf numFmtId="166" fontId="20" fillId="0" borderId="5" xfId="0" applyNumberFormat="1" applyFont="1" applyBorder="1" applyAlignment="1">
      <alignment horizontal="center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8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167" fontId="4" fillId="0" borderId="12" xfId="0" applyNumberFormat="1" applyFont="1" applyFill="1" applyBorder="1" applyAlignment="1">
      <alignment horizontal="center" vertical="center" wrapText="1"/>
    </xf>
    <xf numFmtId="165" fontId="20" fillId="0" borderId="24" xfId="0" applyNumberFormat="1" applyFont="1" applyFill="1" applyBorder="1" applyAlignment="1">
      <alignment horizontal="center" vertical="center" wrapText="1"/>
    </xf>
    <xf numFmtId="165" fontId="20" fillId="0" borderId="25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0"/>
  <sheetViews>
    <sheetView topLeftCell="A553" workbookViewId="0">
      <selection activeCell="A377" sqref="A377:XFD379"/>
    </sheetView>
  </sheetViews>
  <sheetFormatPr defaultRowHeight="15" x14ac:dyDescent="0.25"/>
  <cols>
    <col min="1" max="1" width="40.85546875" customWidth="1"/>
    <col min="2" max="2" width="6.140625" customWidth="1"/>
    <col min="3" max="3" width="4.85546875" customWidth="1"/>
    <col min="4" max="4" width="5.28515625" customWidth="1"/>
    <col min="5" max="5" width="10.28515625" customWidth="1"/>
    <col min="6" max="6" width="6" customWidth="1"/>
    <col min="7" max="8" width="11.28515625" customWidth="1"/>
    <col min="9" max="9" width="12.5703125" customWidth="1"/>
  </cols>
  <sheetData>
    <row r="1" spans="1:9" x14ac:dyDescent="0.25">
      <c r="F1" s="1" t="s">
        <v>0</v>
      </c>
      <c r="G1" s="1"/>
      <c r="H1" s="1"/>
      <c r="I1" s="1"/>
    </row>
    <row r="2" spans="1:9" x14ac:dyDescent="0.25">
      <c r="F2" s="1"/>
      <c r="G2" s="1"/>
      <c r="H2" s="1"/>
      <c r="I2" s="1"/>
    </row>
    <row r="3" spans="1:9" x14ac:dyDescent="0.25">
      <c r="F3" s="1"/>
      <c r="G3" s="1"/>
      <c r="H3" s="1"/>
      <c r="I3" s="1"/>
    </row>
    <row r="4" spans="1:9" ht="15.75" x14ac:dyDescent="0.25">
      <c r="A4" s="398" t="s">
        <v>1</v>
      </c>
      <c r="B4" s="398"/>
      <c r="C4" s="398"/>
      <c r="D4" s="398"/>
      <c r="E4" s="398"/>
      <c r="F4" s="398"/>
      <c r="G4" s="398"/>
    </row>
    <row r="5" spans="1:9" ht="15.75" x14ac:dyDescent="0.25">
      <c r="A5" s="398" t="s">
        <v>2</v>
      </c>
      <c r="B5" s="398"/>
      <c r="C5" s="398"/>
      <c r="D5" s="398"/>
      <c r="E5" s="398"/>
      <c r="F5" s="398"/>
      <c r="G5" s="398"/>
    </row>
    <row r="6" spans="1:9" ht="15.75" x14ac:dyDescent="0.25">
      <c r="A6" s="399"/>
      <c r="B6" s="399"/>
      <c r="C6" s="399"/>
      <c r="D6" s="399"/>
      <c r="E6" s="399"/>
      <c r="F6" s="399"/>
      <c r="G6" s="399"/>
    </row>
    <row r="7" spans="1:9" ht="15.75" x14ac:dyDescent="0.25">
      <c r="A7" s="400" t="s">
        <v>3</v>
      </c>
      <c r="B7" s="400"/>
      <c r="C7" s="400"/>
      <c r="D7" s="400"/>
      <c r="E7" s="400"/>
      <c r="F7" s="400"/>
      <c r="G7" s="400"/>
      <c r="H7" s="400"/>
      <c r="I7" s="400"/>
    </row>
    <row r="8" spans="1:9" ht="18.75" x14ac:dyDescent="0.25">
      <c r="A8" s="401" t="s">
        <v>4</v>
      </c>
      <c r="B8" s="401"/>
      <c r="C8" s="401"/>
      <c r="D8" s="401"/>
      <c r="E8" s="401"/>
      <c r="F8" s="401"/>
      <c r="G8" s="2">
        <f>SUM(G9+G29+G33)</f>
        <v>12821.2</v>
      </c>
      <c r="H8" s="2">
        <f>SUM(H9+H29+H33)</f>
        <v>13084.1</v>
      </c>
      <c r="I8" s="2">
        <f>SUM(I9+I29+I33)</f>
        <v>13016.800000000001</v>
      </c>
    </row>
    <row r="9" spans="1:9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SUM(G10+G20+G23)</f>
        <v>2102</v>
      </c>
      <c r="H9" s="9">
        <f t="shared" ref="H9:I9" si="0">SUM(H10+H20+H23)</f>
        <v>1939.9</v>
      </c>
      <c r="I9" s="9">
        <f t="shared" si="0"/>
        <v>2162.7000000000003</v>
      </c>
    </row>
    <row r="10" spans="1:9" ht="94.5" x14ac:dyDescent="0.25">
      <c r="A10" s="34" t="s">
        <v>9</v>
      </c>
      <c r="B10" s="28">
        <v>16</v>
      </c>
      <c r="C10" s="29">
        <v>1</v>
      </c>
      <c r="D10" s="30">
        <v>4</v>
      </c>
      <c r="E10" s="31">
        <v>0</v>
      </c>
      <c r="F10" s="32">
        <v>0</v>
      </c>
      <c r="G10" s="33">
        <f>SUM(G13+G16+G18+G11)</f>
        <v>1582.1</v>
      </c>
      <c r="H10" s="33">
        <f t="shared" ref="H10:I10" si="1">SUM(H13+H16+H18+H11)</f>
        <v>1578.5</v>
      </c>
      <c r="I10" s="33">
        <f t="shared" si="1"/>
        <v>1643.8000000000002</v>
      </c>
    </row>
    <row r="11" spans="1:9" s="26" customFormat="1" ht="15.75" x14ac:dyDescent="0.25">
      <c r="A11" s="35" t="s">
        <v>10</v>
      </c>
      <c r="B11" s="36">
        <v>16</v>
      </c>
      <c r="C11" s="37">
        <v>1</v>
      </c>
      <c r="D11" s="38">
        <v>4</v>
      </c>
      <c r="E11" s="39">
        <v>21320</v>
      </c>
      <c r="F11" s="40">
        <v>0</v>
      </c>
      <c r="G11" s="41">
        <f>SUM(G12)</f>
        <v>361.6</v>
      </c>
      <c r="H11" s="41">
        <f t="shared" ref="H11:I11" si="2">SUM(H12)</f>
        <v>378.6</v>
      </c>
      <c r="I11" s="41">
        <f t="shared" si="2"/>
        <v>396.1</v>
      </c>
    </row>
    <row r="12" spans="1:9" ht="31.5" x14ac:dyDescent="0.25">
      <c r="A12" s="27" t="s">
        <v>8</v>
      </c>
      <c r="B12" s="28">
        <v>16</v>
      </c>
      <c r="C12" s="29">
        <v>1</v>
      </c>
      <c r="D12" s="30">
        <v>4</v>
      </c>
      <c r="E12" s="31">
        <v>21320</v>
      </c>
      <c r="F12" s="32">
        <v>120</v>
      </c>
      <c r="G12" s="33">
        <v>361.6</v>
      </c>
      <c r="H12" s="33">
        <v>378.6</v>
      </c>
      <c r="I12" s="33">
        <v>396.1</v>
      </c>
    </row>
    <row r="13" spans="1:9" s="26" customFormat="1" ht="15.75" x14ac:dyDescent="0.25">
      <c r="A13" s="35" t="s">
        <v>11</v>
      </c>
      <c r="B13" s="36">
        <v>16</v>
      </c>
      <c r="C13" s="37">
        <v>1</v>
      </c>
      <c r="D13" s="38">
        <v>4</v>
      </c>
      <c r="E13" s="39">
        <v>21520</v>
      </c>
      <c r="F13" s="40">
        <v>0</v>
      </c>
      <c r="G13" s="41">
        <f>SUM(G14+G15)</f>
        <v>941.5</v>
      </c>
      <c r="H13" s="41">
        <f t="shared" ref="H13:I13" si="3">SUM(H14+H15)</f>
        <v>920.9</v>
      </c>
      <c r="I13" s="41">
        <f t="shared" si="3"/>
        <v>961.2</v>
      </c>
    </row>
    <row r="14" spans="1:9" ht="31.5" x14ac:dyDescent="0.25">
      <c r="A14" s="27" t="s">
        <v>8</v>
      </c>
      <c r="B14" s="28">
        <v>16</v>
      </c>
      <c r="C14" s="29">
        <v>1</v>
      </c>
      <c r="D14" s="30">
        <v>4</v>
      </c>
      <c r="E14" s="31">
        <v>21520</v>
      </c>
      <c r="F14" s="32">
        <v>120</v>
      </c>
      <c r="G14" s="33">
        <v>643</v>
      </c>
      <c r="H14" s="33">
        <v>665.8</v>
      </c>
      <c r="I14" s="33">
        <v>698.5</v>
      </c>
    </row>
    <row r="15" spans="1:9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21520</v>
      </c>
      <c r="F15" s="32">
        <v>240</v>
      </c>
      <c r="G15" s="33">
        <v>298.5</v>
      </c>
      <c r="H15" s="33">
        <v>255.1</v>
      </c>
      <c r="I15" s="33">
        <v>262.7</v>
      </c>
    </row>
    <row r="16" spans="1:9" s="26" customFormat="1" ht="31.5" x14ac:dyDescent="0.25">
      <c r="A16" s="35" t="s">
        <v>12</v>
      </c>
      <c r="B16" s="36">
        <v>16</v>
      </c>
      <c r="C16" s="37">
        <v>1</v>
      </c>
      <c r="D16" s="38">
        <v>4</v>
      </c>
      <c r="E16" s="39">
        <v>23520</v>
      </c>
      <c r="F16" s="40">
        <v>0</v>
      </c>
      <c r="G16" s="41">
        <f>SUM(G17)</f>
        <v>70</v>
      </c>
      <c r="H16" s="41">
        <f t="shared" ref="H16:I16" si="4">SUM(H17)</f>
        <v>70</v>
      </c>
      <c r="I16" s="41">
        <f t="shared" si="4"/>
        <v>70</v>
      </c>
    </row>
    <row r="17" spans="1:9" ht="31.5" x14ac:dyDescent="0.25">
      <c r="A17" s="27" t="s">
        <v>8</v>
      </c>
      <c r="B17" s="42">
        <v>16</v>
      </c>
      <c r="C17" s="43">
        <v>1</v>
      </c>
      <c r="D17" s="44">
        <v>4</v>
      </c>
      <c r="E17" s="45">
        <v>23520</v>
      </c>
      <c r="F17" s="46">
        <v>850</v>
      </c>
      <c r="G17" s="33">
        <v>70</v>
      </c>
      <c r="H17" s="33">
        <v>70</v>
      </c>
      <c r="I17" s="33">
        <v>70</v>
      </c>
    </row>
    <row r="18" spans="1:9" s="26" customFormat="1" ht="63" x14ac:dyDescent="0.25">
      <c r="A18" s="35" t="s">
        <v>13</v>
      </c>
      <c r="B18" s="36">
        <v>16</v>
      </c>
      <c r="C18" s="37">
        <v>1</v>
      </c>
      <c r="D18" s="38">
        <v>4</v>
      </c>
      <c r="E18" s="39">
        <v>8751120</v>
      </c>
      <c r="F18" s="40">
        <v>0</v>
      </c>
      <c r="G18" s="41">
        <f>SUM(G19)</f>
        <v>209</v>
      </c>
      <c r="H18" s="41">
        <f t="shared" ref="H18:I18" si="5">SUM(H19)</f>
        <v>209</v>
      </c>
      <c r="I18" s="41">
        <f t="shared" si="5"/>
        <v>216.5</v>
      </c>
    </row>
    <row r="19" spans="1:9" ht="94.5" x14ac:dyDescent="0.25">
      <c r="A19" s="27" t="s">
        <v>14</v>
      </c>
      <c r="B19" s="28">
        <v>16</v>
      </c>
      <c r="C19" s="29">
        <v>1</v>
      </c>
      <c r="D19" s="30">
        <v>4</v>
      </c>
      <c r="E19" s="31">
        <v>8751120</v>
      </c>
      <c r="F19" s="32">
        <v>500</v>
      </c>
      <c r="G19" s="47">
        <v>209</v>
      </c>
      <c r="H19" s="47">
        <v>209</v>
      </c>
      <c r="I19" s="47">
        <v>216.5</v>
      </c>
    </row>
    <row r="20" spans="1:9" s="26" customFormat="1" ht="15.75" x14ac:dyDescent="0.25">
      <c r="A20" s="35" t="s">
        <v>15</v>
      </c>
      <c r="B20" s="36">
        <v>16</v>
      </c>
      <c r="C20" s="37">
        <v>1</v>
      </c>
      <c r="D20" s="38">
        <v>11</v>
      </c>
      <c r="E20" s="39">
        <v>0</v>
      </c>
      <c r="F20" s="40">
        <v>0</v>
      </c>
      <c r="G20" s="41">
        <f>SUM(G21)</f>
        <v>21.5</v>
      </c>
      <c r="H20" s="41">
        <f t="shared" ref="H20:I21" si="6">SUM(H21)</f>
        <v>21.5</v>
      </c>
      <c r="I20" s="41">
        <f t="shared" si="6"/>
        <v>21.5</v>
      </c>
    </row>
    <row r="21" spans="1:9" ht="31.5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703320</v>
      </c>
      <c r="F21" s="46">
        <v>0</v>
      </c>
      <c r="G21" s="33">
        <f>SUM(G22)</f>
        <v>21.5</v>
      </c>
      <c r="H21" s="33">
        <f t="shared" si="6"/>
        <v>21.5</v>
      </c>
      <c r="I21" s="33">
        <f t="shared" si="6"/>
        <v>21.5</v>
      </c>
    </row>
    <row r="22" spans="1:9" ht="15.75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703320</v>
      </c>
      <c r="F22" s="32">
        <v>870</v>
      </c>
      <c r="G22" s="33">
        <v>21.5</v>
      </c>
      <c r="H22" s="33">
        <v>21.5</v>
      </c>
      <c r="I22" s="33">
        <v>21.5</v>
      </c>
    </row>
    <row r="23" spans="1:9" s="49" customFormat="1" ht="15.75" x14ac:dyDescent="0.25">
      <c r="A23" s="35" t="s">
        <v>18</v>
      </c>
      <c r="B23" s="36">
        <v>16</v>
      </c>
      <c r="C23" s="37">
        <v>1</v>
      </c>
      <c r="D23" s="38">
        <v>13</v>
      </c>
      <c r="E23" s="39">
        <v>0</v>
      </c>
      <c r="F23" s="40">
        <v>0</v>
      </c>
      <c r="G23" s="41">
        <f>SUM(G24+G27)</f>
        <v>498.4</v>
      </c>
      <c r="H23" s="41">
        <f t="shared" ref="H23:I23" si="7">SUM(H24+H27)</f>
        <v>339.9</v>
      </c>
      <c r="I23" s="41">
        <f t="shared" si="7"/>
        <v>497.40000000000003</v>
      </c>
    </row>
    <row r="24" spans="1:9" ht="31.5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20420</v>
      </c>
      <c r="F24" s="32">
        <v>0</v>
      </c>
      <c r="G24" s="33">
        <f>SUM(G25+G26)</f>
        <v>493.2</v>
      </c>
      <c r="H24" s="33">
        <f t="shared" ref="H24:I24" si="8">SUM(H25+H26)</f>
        <v>334.7</v>
      </c>
      <c r="I24" s="33">
        <f t="shared" si="8"/>
        <v>492.20000000000005</v>
      </c>
    </row>
    <row r="25" spans="1:9" ht="31.5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20420</v>
      </c>
      <c r="F25" s="32">
        <v>120</v>
      </c>
      <c r="G25" s="33">
        <v>325.89999999999998</v>
      </c>
      <c r="H25" s="33">
        <v>198.6</v>
      </c>
      <c r="I25" s="33">
        <v>359.1</v>
      </c>
    </row>
    <row r="26" spans="1:9" ht="31.5" x14ac:dyDescent="0.25">
      <c r="A26" s="27" t="s">
        <v>8</v>
      </c>
      <c r="B26" s="28">
        <v>16</v>
      </c>
      <c r="C26" s="29">
        <v>1</v>
      </c>
      <c r="D26" s="30">
        <v>13</v>
      </c>
      <c r="E26" s="31">
        <v>20420</v>
      </c>
      <c r="F26" s="32">
        <v>240</v>
      </c>
      <c r="G26" s="33">
        <v>167.3</v>
      </c>
      <c r="H26" s="33">
        <v>136.1</v>
      </c>
      <c r="I26" s="33">
        <v>133.1</v>
      </c>
    </row>
    <row r="27" spans="1:9" ht="15.75" x14ac:dyDescent="0.25">
      <c r="A27" s="27" t="s">
        <v>17</v>
      </c>
      <c r="B27" s="28">
        <v>16</v>
      </c>
      <c r="C27" s="29">
        <v>1</v>
      </c>
      <c r="D27" s="30">
        <v>13</v>
      </c>
      <c r="E27" s="31">
        <v>922220</v>
      </c>
      <c r="F27" s="32">
        <v>0</v>
      </c>
      <c r="G27" s="33">
        <f>SUM(G28)</f>
        <v>5.2</v>
      </c>
      <c r="H27" s="33">
        <f t="shared" ref="H27:I27" si="9">SUM(H28)</f>
        <v>5.2</v>
      </c>
      <c r="I27" s="33">
        <f t="shared" si="9"/>
        <v>5.2</v>
      </c>
    </row>
    <row r="28" spans="1:9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922220</v>
      </c>
      <c r="F28" s="32">
        <v>850</v>
      </c>
      <c r="G28" s="33">
        <v>5.2</v>
      </c>
      <c r="H28" s="33">
        <v>5.2</v>
      </c>
      <c r="I28" s="33">
        <v>5.2</v>
      </c>
    </row>
    <row r="29" spans="1:9" s="10" customFormat="1" ht="15.75" x14ac:dyDescent="0.25">
      <c r="A29" s="50" t="s">
        <v>20</v>
      </c>
      <c r="B29" s="51">
        <v>16</v>
      </c>
      <c r="C29" s="52">
        <v>4</v>
      </c>
      <c r="D29" s="53">
        <v>0</v>
      </c>
      <c r="E29" s="54">
        <v>0</v>
      </c>
      <c r="F29" s="55">
        <v>0</v>
      </c>
      <c r="G29" s="56">
        <f>SUM(G30)</f>
        <v>300</v>
      </c>
      <c r="H29" s="56">
        <f t="shared" ref="H29:I31" si="10">SUM(H30)</f>
        <v>500</v>
      </c>
      <c r="I29" s="56">
        <f t="shared" si="10"/>
        <v>500</v>
      </c>
    </row>
    <row r="30" spans="1:9" ht="15.75" x14ac:dyDescent="0.25">
      <c r="A30" s="34" t="s">
        <v>21</v>
      </c>
      <c r="B30" s="28">
        <v>16</v>
      </c>
      <c r="C30" s="29">
        <v>4</v>
      </c>
      <c r="D30" s="30">
        <v>9</v>
      </c>
      <c r="E30" s="31">
        <v>0</v>
      </c>
      <c r="F30" s="32">
        <v>0</v>
      </c>
      <c r="G30" s="33">
        <f>G31</f>
        <v>300</v>
      </c>
      <c r="H30" s="33">
        <f t="shared" si="10"/>
        <v>500</v>
      </c>
      <c r="I30" s="33">
        <f t="shared" si="10"/>
        <v>500</v>
      </c>
    </row>
    <row r="31" spans="1:9" ht="31.5" x14ac:dyDescent="0.25">
      <c r="A31" s="34" t="s">
        <v>22</v>
      </c>
      <c r="B31" s="28">
        <v>16</v>
      </c>
      <c r="C31" s="29">
        <v>4</v>
      </c>
      <c r="D31" s="30">
        <v>9</v>
      </c>
      <c r="E31" s="57">
        <v>409420</v>
      </c>
      <c r="F31" s="32">
        <v>0</v>
      </c>
      <c r="G31" s="33">
        <f>SUM(G32)</f>
        <v>300</v>
      </c>
      <c r="H31" s="33">
        <f t="shared" si="10"/>
        <v>500</v>
      </c>
      <c r="I31" s="33">
        <f t="shared" si="10"/>
        <v>500</v>
      </c>
    </row>
    <row r="32" spans="1:9" ht="31.5" x14ac:dyDescent="0.25">
      <c r="A32" s="34" t="s">
        <v>22</v>
      </c>
      <c r="B32" s="28">
        <v>16</v>
      </c>
      <c r="C32" s="29">
        <v>4</v>
      </c>
      <c r="D32" s="30">
        <v>9</v>
      </c>
      <c r="E32" s="31">
        <v>409420</v>
      </c>
      <c r="F32" s="32">
        <v>240</v>
      </c>
      <c r="G32" s="47">
        <v>300</v>
      </c>
      <c r="H32" s="47">
        <v>500</v>
      </c>
      <c r="I32" s="47">
        <v>500</v>
      </c>
    </row>
    <row r="33" spans="1:9" s="10" customFormat="1" ht="15.75" x14ac:dyDescent="0.25">
      <c r="A33" s="50" t="s">
        <v>23</v>
      </c>
      <c r="B33" s="51">
        <v>16</v>
      </c>
      <c r="C33" s="52">
        <v>5</v>
      </c>
      <c r="D33" s="53">
        <v>0</v>
      </c>
      <c r="E33" s="54">
        <v>0</v>
      </c>
      <c r="F33" s="55">
        <v>0</v>
      </c>
      <c r="G33" s="56">
        <f>SUM(G34)</f>
        <v>10419.200000000001</v>
      </c>
      <c r="H33" s="56">
        <f t="shared" ref="H33:I33" si="11">SUM(H34)</f>
        <v>10644.2</v>
      </c>
      <c r="I33" s="56">
        <f t="shared" si="11"/>
        <v>10354.1</v>
      </c>
    </row>
    <row r="34" spans="1:9" s="26" customFormat="1" ht="15.75" x14ac:dyDescent="0.25">
      <c r="A34" s="35" t="s">
        <v>24</v>
      </c>
      <c r="B34" s="36">
        <v>16</v>
      </c>
      <c r="C34" s="37">
        <v>5</v>
      </c>
      <c r="D34" s="38">
        <v>3</v>
      </c>
      <c r="E34" s="39">
        <v>0</v>
      </c>
      <c r="F34" s="40">
        <v>0</v>
      </c>
      <c r="G34" s="41">
        <f>SUM(G35+G37+G39+G41)</f>
        <v>10419.200000000001</v>
      </c>
      <c r="H34" s="41">
        <f t="shared" ref="H34:I34" si="12">SUM(H35+H37+H39+H41)</f>
        <v>10644.2</v>
      </c>
      <c r="I34" s="41">
        <f t="shared" si="12"/>
        <v>10354.1</v>
      </c>
    </row>
    <row r="35" spans="1:9" s="26" customFormat="1" ht="15.75" x14ac:dyDescent="0.25">
      <c r="A35" s="35" t="s">
        <v>25</v>
      </c>
      <c r="B35" s="36">
        <v>16</v>
      </c>
      <c r="C35" s="37">
        <v>5</v>
      </c>
      <c r="D35" s="38">
        <v>3</v>
      </c>
      <c r="E35" s="39">
        <v>500120</v>
      </c>
      <c r="F35" s="40">
        <v>0</v>
      </c>
      <c r="G35" s="41">
        <f>SUM(G36)</f>
        <v>1600</v>
      </c>
      <c r="H35" s="41">
        <f t="shared" ref="H35:I35" si="13">SUM(H36)</f>
        <v>1400</v>
      </c>
      <c r="I35" s="41">
        <f t="shared" si="13"/>
        <v>1400</v>
      </c>
    </row>
    <row r="36" spans="1:9" ht="31.5" x14ac:dyDescent="0.25">
      <c r="A36" s="27" t="s">
        <v>8</v>
      </c>
      <c r="B36" s="28">
        <v>16</v>
      </c>
      <c r="C36" s="29">
        <v>5</v>
      </c>
      <c r="D36" s="30">
        <v>3</v>
      </c>
      <c r="E36" s="31">
        <v>500120</v>
      </c>
      <c r="F36" s="32">
        <v>240</v>
      </c>
      <c r="G36" s="47">
        <v>1600</v>
      </c>
      <c r="H36" s="47">
        <v>1400</v>
      </c>
      <c r="I36" s="47">
        <v>1400</v>
      </c>
    </row>
    <row r="37" spans="1:9" s="26" customFormat="1" ht="15.75" x14ac:dyDescent="0.25">
      <c r="A37" s="35" t="s">
        <v>26</v>
      </c>
      <c r="B37" s="36">
        <v>16</v>
      </c>
      <c r="C37" s="37">
        <v>5</v>
      </c>
      <c r="D37" s="38">
        <v>3</v>
      </c>
      <c r="E37" s="39">
        <v>500320</v>
      </c>
      <c r="F37" s="40">
        <v>0</v>
      </c>
      <c r="G37" s="41">
        <f>SUM(G38)</f>
        <v>370</v>
      </c>
      <c r="H37" s="41">
        <f t="shared" ref="H37:I37" si="14">SUM(H38)</f>
        <v>300</v>
      </c>
      <c r="I37" s="41">
        <f t="shared" si="14"/>
        <v>300</v>
      </c>
    </row>
    <row r="38" spans="1:9" ht="31.5" x14ac:dyDescent="0.25">
      <c r="A38" s="27" t="s">
        <v>8</v>
      </c>
      <c r="B38" s="28">
        <v>16</v>
      </c>
      <c r="C38" s="29">
        <v>5</v>
      </c>
      <c r="D38" s="30">
        <v>3</v>
      </c>
      <c r="E38" s="31">
        <v>500320</v>
      </c>
      <c r="F38" s="32">
        <v>240</v>
      </c>
      <c r="G38" s="47">
        <v>370</v>
      </c>
      <c r="H38" s="47">
        <v>300</v>
      </c>
      <c r="I38" s="47">
        <v>300</v>
      </c>
    </row>
    <row r="39" spans="1:9" s="26" customFormat="1" ht="31.5" x14ac:dyDescent="0.25">
      <c r="A39" s="35" t="s">
        <v>27</v>
      </c>
      <c r="B39" s="36">
        <v>16</v>
      </c>
      <c r="C39" s="37">
        <v>5</v>
      </c>
      <c r="D39" s="38">
        <v>3</v>
      </c>
      <c r="E39" s="39">
        <v>500420</v>
      </c>
      <c r="F39" s="40">
        <v>0</v>
      </c>
      <c r="G39" s="41">
        <f>SUM(G40)</f>
        <v>150</v>
      </c>
      <c r="H39" s="41">
        <f t="shared" ref="H39:I39" si="15">SUM(H40)</f>
        <v>500</v>
      </c>
      <c r="I39" s="41">
        <f t="shared" si="15"/>
        <v>500</v>
      </c>
    </row>
    <row r="40" spans="1:9" ht="31.5" x14ac:dyDescent="0.25">
      <c r="A40" s="27" t="s">
        <v>8</v>
      </c>
      <c r="B40" s="28">
        <v>16</v>
      </c>
      <c r="C40" s="29">
        <v>5</v>
      </c>
      <c r="D40" s="30">
        <v>3</v>
      </c>
      <c r="E40" s="31">
        <v>500420</v>
      </c>
      <c r="F40" s="32">
        <v>240</v>
      </c>
      <c r="G40" s="47">
        <v>150</v>
      </c>
      <c r="H40" s="47">
        <v>500</v>
      </c>
      <c r="I40" s="47">
        <v>500</v>
      </c>
    </row>
    <row r="41" spans="1:9" s="26" customFormat="1" ht="31.5" x14ac:dyDescent="0.25">
      <c r="A41" s="35" t="s">
        <v>28</v>
      </c>
      <c r="B41" s="36">
        <v>16</v>
      </c>
      <c r="C41" s="37">
        <v>5</v>
      </c>
      <c r="D41" s="38">
        <v>3</v>
      </c>
      <c r="E41" s="39">
        <v>500520</v>
      </c>
      <c r="F41" s="40">
        <v>0</v>
      </c>
      <c r="G41" s="41">
        <f>SUM(G42)</f>
        <v>8299.2000000000007</v>
      </c>
      <c r="H41" s="41">
        <f t="shared" ref="H41:I41" si="16">SUM(H42)</f>
        <v>8444.2000000000007</v>
      </c>
      <c r="I41" s="41">
        <f t="shared" si="16"/>
        <v>8154.1</v>
      </c>
    </row>
    <row r="42" spans="1:9" ht="31.5" x14ac:dyDescent="0.25">
      <c r="A42" s="27" t="s">
        <v>8</v>
      </c>
      <c r="B42" s="28">
        <v>16</v>
      </c>
      <c r="C42" s="29">
        <v>5</v>
      </c>
      <c r="D42" s="30">
        <v>3</v>
      </c>
      <c r="E42" s="31">
        <v>500520</v>
      </c>
      <c r="F42" s="32">
        <v>240</v>
      </c>
      <c r="G42" s="47">
        <v>8299.2000000000007</v>
      </c>
      <c r="H42" s="47">
        <v>8444.2000000000007</v>
      </c>
      <c r="I42" s="47">
        <v>8154.1</v>
      </c>
    </row>
    <row r="43" spans="1:9" ht="18.75" x14ac:dyDescent="0.25">
      <c r="A43" s="401" t="s">
        <v>29</v>
      </c>
      <c r="B43" s="401"/>
      <c r="C43" s="401"/>
      <c r="D43" s="401"/>
      <c r="E43" s="401"/>
      <c r="F43" s="401"/>
      <c r="G43" s="2">
        <f>SUM(G44)</f>
        <v>885.8</v>
      </c>
      <c r="H43" s="2">
        <f t="shared" ref="H43:I43" si="17">SUM(H44)</f>
        <v>911.2</v>
      </c>
      <c r="I43" s="2">
        <f t="shared" si="17"/>
        <v>937.19999999999993</v>
      </c>
    </row>
    <row r="44" spans="1:9" s="10" customFormat="1" ht="15.75" x14ac:dyDescent="0.25">
      <c r="A44" s="3" t="s">
        <v>5</v>
      </c>
      <c r="B44" s="4">
        <v>17</v>
      </c>
      <c r="C44" s="5">
        <v>1</v>
      </c>
      <c r="D44" s="6">
        <v>0</v>
      </c>
      <c r="E44" s="7">
        <v>0</v>
      </c>
      <c r="F44" s="8">
        <v>0</v>
      </c>
      <c r="G44" s="9">
        <f>SUM(G45+G48+G56+G59)</f>
        <v>885.8</v>
      </c>
      <c r="H44" s="9">
        <f>SUM(H45+H48+H56+H59)</f>
        <v>911.2</v>
      </c>
      <c r="I44" s="9">
        <f>SUM(I45+I48+I56+I59)</f>
        <v>937.19999999999993</v>
      </c>
    </row>
    <row r="45" spans="1:9" s="58" customFormat="1" ht="63" x14ac:dyDescent="0.25">
      <c r="A45" s="19" t="s">
        <v>6</v>
      </c>
      <c r="B45" s="20">
        <v>17</v>
      </c>
      <c r="C45" s="21">
        <v>1</v>
      </c>
      <c r="D45" s="22">
        <v>2</v>
      </c>
      <c r="E45" s="23">
        <v>0</v>
      </c>
      <c r="F45" s="24">
        <v>0</v>
      </c>
      <c r="G45" s="25">
        <f>SUM(G46)</f>
        <v>309.89999999999998</v>
      </c>
      <c r="H45" s="25">
        <f t="shared" ref="H45:I46" si="18">SUM(H46)</f>
        <v>325.5</v>
      </c>
      <c r="I45" s="25">
        <f t="shared" si="18"/>
        <v>341.7</v>
      </c>
    </row>
    <row r="46" spans="1:9" s="26" customFormat="1" ht="15.75" x14ac:dyDescent="0.25">
      <c r="A46" s="19" t="s">
        <v>7</v>
      </c>
      <c r="B46" s="20">
        <v>17</v>
      </c>
      <c r="C46" s="21">
        <v>1</v>
      </c>
      <c r="D46" s="22">
        <v>2</v>
      </c>
      <c r="E46" s="23">
        <v>21420</v>
      </c>
      <c r="F46" s="24">
        <v>0</v>
      </c>
      <c r="G46" s="25">
        <f>SUM(G47)</f>
        <v>309.89999999999998</v>
      </c>
      <c r="H46" s="25">
        <f t="shared" si="18"/>
        <v>325.5</v>
      </c>
      <c r="I46" s="25">
        <f t="shared" si="18"/>
        <v>341.7</v>
      </c>
    </row>
    <row r="47" spans="1:9" ht="31.5" x14ac:dyDescent="0.25">
      <c r="A47" s="27" t="s">
        <v>8</v>
      </c>
      <c r="B47" s="28">
        <v>17</v>
      </c>
      <c r="C47" s="29">
        <v>1</v>
      </c>
      <c r="D47" s="30">
        <v>2</v>
      </c>
      <c r="E47" s="31">
        <v>21420</v>
      </c>
      <c r="F47" s="32">
        <v>120</v>
      </c>
      <c r="G47" s="33">
        <v>309.89999999999998</v>
      </c>
      <c r="H47" s="33">
        <v>325.5</v>
      </c>
      <c r="I47" s="33">
        <v>341.7</v>
      </c>
    </row>
    <row r="48" spans="1:9" ht="94.5" x14ac:dyDescent="0.25">
      <c r="A48" s="34" t="s">
        <v>9</v>
      </c>
      <c r="B48" s="28">
        <v>17</v>
      </c>
      <c r="C48" s="29">
        <v>1</v>
      </c>
      <c r="D48" s="30">
        <v>4</v>
      </c>
      <c r="E48" s="31">
        <v>0</v>
      </c>
      <c r="F48" s="32">
        <v>0</v>
      </c>
      <c r="G48" s="33">
        <f>SUM(G49+G52+G54)</f>
        <v>330.4</v>
      </c>
      <c r="H48" s="33">
        <f t="shared" ref="H48:I48" si="19">SUM(H49+H52+H54)</f>
        <v>316</v>
      </c>
      <c r="I48" s="33">
        <f t="shared" si="19"/>
        <v>317.10000000000002</v>
      </c>
    </row>
    <row r="49" spans="1:9" s="26" customFormat="1" ht="15.75" x14ac:dyDescent="0.25">
      <c r="A49" s="35" t="s">
        <v>11</v>
      </c>
      <c r="B49" s="36">
        <v>17</v>
      </c>
      <c r="C49" s="37">
        <v>1</v>
      </c>
      <c r="D49" s="38">
        <v>4</v>
      </c>
      <c r="E49" s="39">
        <v>21520</v>
      </c>
      <c r="F49" s="40">
        <v>0</v>
      </c>
      <c r="G49" s="41">
        <f>SUM(G51+G50)</f>
        <v>325.2</v>
      </c>
      <c r="H49" s="41">
        <f t="shared" ref="H49:I49" si="20">SUM(H51+H50)</f>
        <v>310.8</v>
      </c>
      <c r="I49" s="41">
        <f t="shared" si="20"/>
        <v>312.10000000000002</v>
      </c>
    </row>
    <row r="50" spans="1:9" ht="31.5" x14ac:dyDescent="0.25">
      <c r="A50" s="27" t="s">
        <v>8</v>
      </c>
      <c r="B50" s="28">
        <v>17</v>
      </c>
      <c r="C50" s="29">
        <v>1</v>
      </c>
      <c r="D50" s="30">
        <v>4</v>
      </c>
      <c r="E50" s="31">
        <v>21520</v>
      </c>
      <c r="F50" s="32">
        <v>120</v>
      </c>
      <c r="G50" s="33">
        <v>147.1</v>
      </c>
      <c r="H50" s="33">
        <v>156.5</v>
      </c>
      <c r="I50" s="33">
        <v>162.19999999999999</v>
      </c>
    </row>
    <row r="51" spans="1:9" ht="31.5" x14ac:dyDescent="0.25">
      <c r="A51" s="27" t="s">
        <v>8</v>
      </c>
      <c r="B51" s="28">
        <v>17</v>
      </c>
      <c r="C51" s="29">
        <v>1</v>
      </c>
      <c r="D51" s="30">
        <v>4</v>
      </c>
      <c r="E51" s="31">
        <v>21520</v>
      </c>
      <c r="F51" s="32">
        <v>240</v>
      </c>
      <c r="G51" s="33">
        <v>178.1</v>
      </c>
      <c r="H51" s="33">
        <v>154.30000000000001</v>
      </c>
      <c r="I51" s="33">
        <v>149.9</v>
      </c>
    </row>
    <row r="52" spans="1:9" s="26" customFormat="1" ht="31.5" x14ac:dyDescent="0.25">
      <c r="A52" s="35" t="s">
        <v>12</v>
      </c>
      <c r="B52" s="36">
        <v>17</v>
      </c>
      <c r="C52" s="37">
        <v>1</v>
      </c>
      <c r="D52" s="38">
        <v>4</v>
      </c>
      <c r="E52" s="39">
        <v>23520</v>
      </c>
      <c r="F52" s="40">
        <v>0</v>
      </c>
      <c r="G52" s="41">
        <f>SUM(G53)</f>
        <v>1</v>
      </c>
      <c r="H52" s="41">
        <f t="shared" ref="H52:I52" si="21">SUM(H53)</f>
        <v>1</v>
      </c>
      <c r="I52" s="41">
        <f t="shared" si="21"/>
        <v>1</v>
      </c>
    </row>
    <row r="53" spans="1:9" ht="31.5" x14ac:dyDescent="0.25">
      <c r="A53" s="27" t="s">
        <v>8</v>
      </c>
      <c r="B53" s="42">
        <v>17</v>
      </c>
      <c r="C53" s="43">
        <v>1</v>
      </c>
      <c r="D53" s="44">
        <v>4</v>
      </c>
      <c r="E53" s="45">
        <v>23520</v>
      </c>
      <c r="F53" s="46">
        <v>850</v>
      </c>
      <c r="G53" s="33">
        <v>1</v>
      </c>
      <c r="H53" s="33">
        <v>1</v>
      </c>
      <c r="I53" s="33">
        <v>1</v>
      </c>
    </row>
    <row r="54" spans="1:9" s="26" customFormat="1" ht="63" x14ac:dyDescent="0.25">
      <c r="A54" s="35" t="s">
        <v>13</v>
      </c>
      <c r="B54" s="36">
        <v>17</v>
      </c>
      <c r="C54" s="37">
        <v>1</v>
      </c>
      <c r="D54" s="38">
        <v>4</v>
      </c>
      <c r="E54" s="39">
        <v>8751120</v>
      </c>
      <c r="F54" s="40">
        <v>0</v>
      </c>
      <c r="G54" s="41">
        <f>SUM(G55)</f>
        <v>4.2</v>
      </c>
      <c r="H54" s="41">
        <f t="shared" ref="H54:I54" si="22">SUM(H55)</f>
        <v>4.2</v>
      </c>
      <c r="I54" s="41">
        <f t="shared" si="22"/>
        <v>4</v>
      </c>
    </row>
    <row r="55" spans="1:9" ht="94.5" x14ac:dyDescent="0.25">
      <c r="A55" s="27" t="s">
        <v>14</v>
      </c>
      <c r="B55" s="28">
        <v>17</v>
      </c>
      <c r="C55" s="29">
        <v>1</v>
      </c>
      <c r="D55" s="30">
        <v>4</v>
      </c>
      <c r="E55" s="31">
        <v>8751120</v>
      </c>
      <c r="F55" s="32">
        <v>500</v>
      </c>
      <c r="G55" s="47">
        <v>4.2</v>
      </c>
      <c r="H55" s="47">
        <v>4.2</v>
      </c>
      <c r="I55" s="47">
        <v>4</v>
      </c>
    </row>
    <row r="56" spans="1:9" ht="15.75" x14ac:dyDescent="0.25">
      <c r="A56" s="48" t="s">
        <v>15</v>
      </c>
      <c r="B56" s="42">
        <v>17</v>
      </c>
      <c r="C56" s="43">
        <v>1</v>
      </c>
      <c r="D56" s="44">
        <v>11</v>
      </c>
      <c r="E56" s="45">
        <v>0</v>
      </c>
      <c r="F56" s="46">
        <v>0</v>
      </c>
      <c r="G56" s="33">
        <f>SUM(G57)</f>
        <v>21.4</v>
      </c>
      <c r="H56" s="33">
        <f t="shared" ref="H56:I57" si="23">SUM(H57)</f>
        <v>21.4</v>
      </c>
      <c r="I56" s="33">
        <f t="shared" si="23"/>
        <v>21.4</v>
      </c>
    </row>
    <row r="57" spans="1:9" ht="31.5" x14ac:dyDescent="0.25">
      <c r="A57" s="48" t="s">
        <v>16</v>
      </c>
      <c r="B57" s="42">
        <v>17</v>
      </c>
      <c r="C57" s="43">
        <v>1</v>
      </c>
      <c r="D57" s="44">
        <v>11</v>
      </c>
      <c r="E57" s="45">
        <v>703320</v>
      </c>
      <c r="F57" s="46">
        <v>0</v>
      </c>
      <c r="G57" s="33">
        <f>SUM(G58)</f>
        <v>21.4</v>
      </c>
      <c r="H57" s="33">
        <f t="shared" si="23"/>
        <v>21.4</v>
      </c>
      <c r="I57" s="33">
        <f t="shared" si="23"/>
        <v>21.4</v>
      </c>
    </row>
    <row r="58" spans="1:9" ht="15.75" x14ac:dyDescent="0.25">
      <c r="A58" s="27" t="s">
        <v>17</v>
      </c>
      <c r="B58" s="28">
        <v>17</v>
      </c>
      <c r="C58" s="29">
        <v>1</v>
      </c>
      <c r="D58" s="30">
        <v>11</v>
      </c>
      <c r="E58" s="31">
        <v>703320</v>
      </c>
      <c r="F58" s="32">
        <v>870</v>
      </c>
      <c r="G58" s="33">
        <v>21.4</v>
      </c>
      <c r="H58" s="33">
        <v>21.4</v>
      </c>
      <c r="I58" s="33">
        <v>21.4</v>
      </c>
    </row>
    <row r="59" spans="1:9" s="59" customFormat="1" ht="15.75" x14ac:dyDescent="0.25">
      <c r="A59" s="27" t="s">
        <v>18</v>
      </c>
      <c r="B59" s="28">
        <v>17</v>
      </c>
      <c r="C59" s="29">
        <v>1</v>
      </c>
      <c r="D59" s="30">
        <v>13</v>
      </c>
      <c r="E59" s="31">
        <v>0</v>
      </c>
      <c r="F59" s="32">
        <v>0</v>
      </c>
      <c r="G59" s="33">
        <f>SUM(G60+G63)</f>
        <v>224.09999999999997</v>
      </c>
      <c r="H59" s="33">
        <f t="shared" ref="H59:I59" si="24">SUM(H60+H63)</f>
        <v>248.3</v>
      </c>
      <c r="I59" s="33">
        <f t="shared" si="24"/>
        <v>257</v>
      </c>
    </row>
    <row r="60" spans="1:9" ht="31.5" x14ac:dyDescent="0.25">
      <c r="A60" s="27" t="s">
        <v>19</v>
      </c>
      <c r="B60" s="28">
        <v>17</v>
      </c>
      <c r="C60" s="29">
        <v>1</v>
      </c>
      <c r="D60" s="30">
        <v>13</v>
      </c>
      <c r="E60" s="31">
        <v>20420</v>
      </c>
      <c r="F60" s="32">
        <v>0</v>
      </c>
      <c r="G60" s="33">
        <f>SUM(G62+G61)</f>
        <v>223.89999999999998</v>
      </c>
      <c r="H60" s="33">
        <f t="shared" ref="H60:I60" si="25">SUM(H62+H61)</f>
        <v>248.10000000000002</v>
      </c>
      <c r="I60" s="33">
        <f t="shared" si="25"/>
        <v>256.8</v>
      </c>
    </row>
    <row r="61" spans="1:9" ht="31.5" x14ac:dyDescent="0.25">
      <c r="A61" s="27" t="s">
        <v>8</v>
      </c>
      <c r="B61" s="28">
        <v>17</v>
      </c>
      <c r="C61" s="29">
        <v>1</v>
      </c>
      <c r="D61" s="30">
        <v>13</v>
      </c>
      <c r="E61" s="31">
        <v>20420</v>
      </c>
      <c r="F61" s="32">
        <v>120</v>
      </c>
      <c r="G61" s="33">
        <v>178.2</v>
      </c>
      <c r="H61" s="33">
        <v>157.80000000000001</v>
      </c>
      <c r="I61" s="33">
        <v>196.5</v>
      </c>
    </row>
    <row r="62" spans="1:9" ht="31.5" x14ac:dyDescent="0.25">
      <c r="A62" s="27" t="s">
        <v>8</v>
      </c>
      <c r="B62" s="28">
        <v>17</v>
      </c>
      <c r="C62" s="29">
        <v>1</v>
      </c>
      <c r="D62" s="30">
        <v>13</v>
      </c>
      <c r="E62" s="31">
        <v>20420</v>
      </c>
      <c r="F62" s="32">
        <v>240</v>
      </c>
      <c r="G62" s="33">
        <v>45.7</v>
      </c>
      <c r="H62" s="33">
        <v>90.3</v>
      </c>
      <c r="I62" s="33">
        <v>60.3</v>
      </c>
    </row>
    <row r="63" spans="1:9" ht="15.75" x14ac:dyDescent="0.25">
      <c r="A63" s="27" t="s">
        <v>17</v>
      </c>
      <c r="B63" s="28">
        <v>17</v>
      </c>
      <c r="C63" s="29">
        <v>1</v>
      </c>
      <c r="D63" s="30">
        <v>13</v>
      </c>
      <c r="E63" s="31">
        <v>922220</v>
      </c>
      <c r="F63" s="32">
        <v>0</v>
      </c>
      <c r="G63" s="33">
        <f>SUM(G64)</f>
        <v>0.2</v>
      </c>
      <c r="H63" s="33">
        <v>0.2</v>
      </c>
      <c r="I63" s="33">
        <f t="shared" ref="I63" si="26">SUM(I64)</f>
        <v>0.2</v>
      </c>
    </row>
    <row r="64" spans="1:9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922220</v>
      </c>
      <c r="F64" s="32">
        <v>850</v>
      </c>
      <c r="G64" s="33">
        <v>0.2</v>
      </c>
      <c r="H64" s="33">
        <v>0.2</v>
      </c>
      <c r="I64" s="33">
        <v>0.2</v>
      </c>
    </row>
    <row r="65" spans="1:9" ht="18.75" x14ac:dyDescent="0.25">
      <c r="A65" s="395" t="s">
        <v>30</v>
      </c>
      <c r="B65" s="396"/>
      <c r="C65" s="396"/>
      <c r="D65" s="396"/>
      <c r="E65" s="396"/>
      <c r="F65" s="397"/>
      <c r="G65" s="2">
        <f>SUM(G66)</f>
        <v>805.40000000000009</v>
      </c>
      <c r="H65" s="2">
        <f t="shared" ref="H65:I65" si="27">SUM(H66)</f>
        <v>851.8</v>
      </c>
      <c r="I65" s="2">
        <f t="shared" si="27"/>
        <v>877.09999999999991</v>
      </c>
    </row>
    <row r="66" spans="1:9" s="10" customFormat="1" ht="15.75" x14ac:dyDescent="0.25">
      <c r="A66" s="3" t="s">
        <v>5</v>
      </c>
      <c r="B66" s="4">
        <v>22</v>
      </c>
      <c r="C66" s="5">
        <v>1</v>
      </c>
      <c r="D66" s="6">
        <v>0</v>
      </c>
      <c r="E66" s="7">
        <v>0</v>
      </c>
      <c r="F66" s="8">
        <v>0</v>
      </c>
      <c r="G66" s="9">
        <f>SUM(G67+G70+G78+G81)</f>
        <v>805.40000000000009</v>
      </c>
      <c r="H66" s="9">
        <f t="shared" ref="H66:I66" si="28">SUM(H67+H70+H78+H81)</f>
        <v>851.8</v>
      </c>
      <c r="I66" s="9">
        <f t="shared" si="28"/>
        <v>877.09999999999991</v>
      </c>
    </row>
    <row r="67" spans="1:9" s="18" customFormat="1" ht="63" x14ac:dyDescent="0.25">
      <c r="A67" s="11" t="s">
        <v>6</v>
      </c>
      <c r="B67" s="12">
        <v>22</v>
      </c>
      <c r="C67" s="13">
        <v>1</v>
      </c>
      <c r="D67" s="14">
        <v>2</v>
      </c>
      <c r="E67" s="15">
        <v>0</v>
      </c>
      <c r="F67" s="16">
        <v>0</v>
      </c>
      <c r="G67" s="17">
        <f>SUM(G68)</f>
        <v>309.89999999999998</v>
      </c>
      <c r="H67" s="17">
        <f t="shared" ref="H67:I68" si="29">SUM(H68)</f>
        <v>325.5</v>
      </c>
      <c r="I67" s="17">
        <f t="shared" si="29"/>
        <v>341.7</v>
      </c>
    </row>
    <row r="68" spans="1:9" s="26" customFormat="1" ht="15.75" x14ac:dyDescent="0.25">
      <c r="A68" s="19" t="s">
        <v>7</v>
      </c>
      <c r="B68" s="20">
        <v>22</v>
      </c>
      <c r="C68" s="21">
        <v>1</v>
      </c>
      <c r="D68" s="22">
        <v>2</v>
      </c>
      <c r="E68" s="23">
        <v>21420</v>
      </c>
      <c r="F68" s="24">
        <v>0</v>
      </c>
      <c r="G68" s="25">
        <f>SUM(G69)</f>
        <v>309.89999999999998</v>
      </c>
      <c r="H68" s="25">
        <f t="shared" si="29"/>
        <v>325.5</v>
      </c>
      <c r="I68" s="25">
        <f t="shared" si="29"/>
        <v>341.7</v>
      </c>
    </row>
    <row r="69" spans="1:9" ht="31.5" x14ac:dyDescent="0.25">
      <c r="A69" s="27" t="s">
        <v>8</v>
      </c>
      <c r="B69" s="28">
        <v>22</v>
      </c>
      <c r="C69" s="29">
        <v>1</v>
      </c>
      <c r="D69" s="30">
        <v>2</v>
      </c>
      <c r="E69" s="31">
        <v>21420</v>
      </c>
      <c r="F69" s="32">
        <v>120</v>
      </c>
      <c r="G69" s="33">
        <v>309.89999999999998</v>
      </c>
      <c r="H69" s="33">
        <v>325.5</v>
      </c>
      <c r="I69" s="33">
        <v>341.7</v>
      </c>
    </row>
    <row r="70" spans="1:9" ht="94.5" x14ac:dyDescent="0.25">
      <c r="A70" s="34" t="s">
        <v>9</v>
      </c>
      <c r="B70" s="28">
        <v>22</v>
      </c>
      <c r="C70" s="29">
        <v>1</v>
      </c>
      <c r="D70" s="30">
        <v>4</v>
      </c>
      <c r="E70" s="31">
        <v>0</v>
      </c>
      <c r="F70" s="32">
        <v>0</v>
      </c>
      <c r="G70" s="33">
        <f>SUM(G71+G74+G76)</f>
        <v>250.3</v>
      </c>
      <c r="H70" s="33">
        <f t="shared" ref="H70:I70" si="30">SUM(H71+H74+H76)</f>
        <v>261.8</v>
      </c>
      <c r="I70" s="33">
        <f t="shared" si="30"/>
        <v>272.89999999999998</v>
      </c>
    </row>
    <row r="71" spans="1:9" s="26" customFormat="1" ht="15.75" x14ac:dyDescent="0.25">
      <c r="A71" s="35" t="s">
        <v>11</v>
      </c>
      <c r="B71" s="36">
        <v>22</v>
      </c>
      <c r="C71" s="37">
        <v>1</v>
      </c>
      <c r="D71" s="38">
        <v>4</v>
      </c>
      <c r="E71" s="39">
        <v>21520</v>
      </c>
      <c r="F71" s="40">
        <v>0</v>
      </c>
      <c r="G71" s="41">
        <f>SUM(G73+G72)</f>
        <v>237.8</v>
      </c>
      <c r="H71" s="41">
        <f t="shared" ref="H71:I71" si="31">SUM(H73+H72)</f>
        <v>249.3</v>
      </c>
      <c r="I71" s="41">
        <f t="shared" si="31"/>
        <v>260.7</v>
      </c>
    </row>
    <row r="72" spans="1:9" ht="31.5" x14ac:dyDescent="0.25">
      <c r="A72" s="27" t="s">
        <v>8</v>
      </c>
      <c r="B72" s="28">
        <v>22</v>
      </c>
      <c r="C72" s="29">
        <v>1</v>
      </c>
      <c r="D72" s="30">
        <v>4</v>
      </c>
      <c r="E72" s="31">
        <v>21520</v>
      </c>
      <c r="F72" s="32">
        <v>120</v>
      </c>
      <c r="G72" s="33">
        <v>147.1</v>
      </c>
      <c r="H72" s="33">
        <v>154.5</v>
      </c>
      <c r="I72" s="33">
        <v>162.19999999999999</v>
      </c>
    </row>
    <row r="73" spans="1:9" ht="31.5" x14ac:dyDescent="0.25">
      <c r="A73" s="27" t="s">
        <v>8</v>
      </c>
      <c r="B73" s="28">
        <v>22</v>
      </c>
      <c r="C73" s="29">
        <v>1</v>
      </c>
      <c r="D73" s="30">
        <v>4</v>
      </c>
      <c r="E73" s="31">
        <v>21520</v>
      </c>
      <c r="F73" s="32">
        <v>240</v>
      </c>
      <c r="G73" s="33">
        <v>90.7</v>
      </c>
      <c r="H73" s="33">
        <v>94.8</v>
      </c>
      <c r="I73" s="33">
        <v>98.5</v>
      </c>
    </row>
    <row r="74" spans="1:9" s="26" customFormat="1" ht="31.5" x14ac:dyDescent="0.25">
      <c r="A74" s="35" t="s">
        <v>12</v>
      </c>
      <c r="B74" s="36">
        <v>22</v>
      </c>
      <c r="C74" s="37">
        <v>1</v>
      </c>
      <c r="D74" s="38">
        <v>4</v>
      </c>
      <c r="E74" s="39">
        <v>23520</v>
      </c>
      <c r="F74" s="40">
        <v>0</v>
      </c>
      <c r="G74" s="41">
        <f>SUM(G75)</f>
        <v>5.2</v>
      </c>
      <c r="H74" s="41">
        <f t="shared" ref="H74:I74" si="32">SUM(H75)</f>
        <v>5.2</v>
      </c>
      <c r="I74" s="41">
        <f t="shared" si="32"/>
        <v>5.2</v>
      </c>
    </row>
    <row r="75" spans="1:9" ht="31.5" x14ac:dyDescent="0.25">
      <c r="A75" s="27" t="s">
        <v>8</v>
      </c>
      <c r="B75" s="42">
        <v>22</v>
      </c>
      <c r="C75" s="43">
        <v>1</v>
      </c>
      <c r="D75" s="44">
        <v>4</v>
      </c>
      <c r="E75" s="45">
        <v>23520</v>
      </c>
      <c r="F75" s="46">
        <v>850</v>
      </c>
      <c r="G75" s="33">
        <v>5.2</v>
      </c>
      <c r="H75" s="33">
        <v>5.2</v>
      </c>
      <c r="I75" s="33">
        <v>5.2</v>
      </c>
    </row>
    <row r="76" spans="1:9" s="26" customFormat="1" ht="15.75" x14ac:dyDescent="0.25">
      <c r="A76" s="35" t="s">
        <v>31</v>
      </c>
      <c r="B76" s="36">
        <v>22</v>
      </c>
      <c r="C76" s="37">
        <v>1</v>
      </c>
      <c r="D76" s="38">
        <v>4</v>
      </c>
      <c r="E76" s="39">
        <v>8751120</v>
      </c>
      <c r="F76" s="40">
        <v>0</v>
      </c>
      <c r="G76" s="41">
        <f>SUM(G77)</f>
        <v>7.3</v>
      </c>
      <c r="H76" s="41">
        <f t="shared" ref="H76:I76" si="33">SUM(H77)</f>
        <v>7.3</v>
      </c>
      <c r="I76" s="41">
        <f t="shared" si="33"/>
        <v>7</v>
      </c>
    </row>
    <row r="77" spans="1:9" ht="15.75" x14ac:dyDescent="0.25">
      <c r="A77" s="27" t="s">
        <v>32</v>
      </c>
      <c r="B77" s="28">
        <v>22</v>
      </c>
      <c r="C77" s="29">
        <v>1</v>
      </c>
      <c r="D77" s="30">
        <v>4</v>
      </c>
      <c r="E77" s="31">
        <v>8751120</v>
      </c>
      <c r="F77" s="32">
        <v>500</v>
      </c>
      <c r="G77" s="33">
        <v>7.3</v>
      </c>
      <c r="H77" s="33">
        <v>7.3</v>
      </c>
      <c r="I77" s="33">
        <v>7</v>
      </c>
    </row>
    <row r="78" spans="1:9" s="26" customFormat="1" ht="15.75" x14ac:dyDescent="0.25">
      <c r="A78" s="35" t="s">
        <v>15</v>
      </c>
      <c r="B78" s="36">
        <v>22</v>
      </c>
      <c r="C78" s="37">
        <v>1</v>
      </c>
      <c r="D78" s="38">
        <v>11</v>
      </c>
      <c r="E78" s="39">
        <v>0</v>
      </c>
      <c r="F78" s="40">
        <v>0</v>
      </c>
      <c r="G78" s="41">
        <f>SUM(G79)</f>
        <v>21.5</v>
      </c>
      <c r="H78" s="41">
        <f t="shared" ref="H78:I79" si="34">SUM(H79)</f>
        <v>21.5</v>
      </c>
      <c r="I78" s="41">
        <f t="shared" si="34"/>
        <v>21.5</v>
      </c>
    </row>
    <row r="79" spans="1:9" ht="31.5" x14ac:dyDescent="0.25">
      <c r="A79" s="48" t="s">
        <v>16</v>
      </c>
      <c r="B79" s="42">
        <v>22</v>
      </c>
      <c r="C79" s="43">
        <v>1</v>
      </c>
      <c r="D79" s="44">
        <v>11</v>
      </c>
      <c r="E79" s="45">
        <v>703320</v>
      </c>
      <c r="F79" s="46">
        <v>0</v>
      </c>
      <c r="G79" s="33">
        <f>SUM(G80)</f>
        <v>21.5</v>
      </c>
      <c r="H79" s="33">
        <f t="shared" si="34"/>
        <v>21.5</v>
      </c>
      <c r="I79" s="33">
        <f t="shared" si="34"/>
        <v>21.5</v>
      </c>
    </row>
    <row r="80" spans="1:9" ht="15.75" x14ac:dyDescent="0.25">
      <c r="A80" s="27" t="s">
        <v>17</v>
      </c>
      <c r="B80" s="28">
        <v>22</v>
      </c>
      <c r="C80" s="29">
        <v>1</v>
      </c>
      <c r="D80" s="30">
        <v>11</v>
      </c>
      <c r="E80" s="31">
        <v>703320</v>
      </c>
      <c r="F80" s="32">
        <v>870</v>
      </c>
      <c r="G80" s="33">
        <v>21.5</v>
      </c>
      <c r="H80" s="33">
        <v>21.5</v>
      </c>
      <c r="I80" s="33">
        <v>21.5</v>
      </c>
    </row>
    <row r="81" spans="1:9" s="59" customFormat="1" ht="15.75" x14ac:dyDescent="0.25">
      <c r="A81" s="27" t="s">
        <v>18</v>
      </c>
      <c r="B81" s="28">
        <v>22</v>
      </c>
      <c r="C81" s="29">
        <v>1</v>
      </c>
      <c r="D81" s="30">
        <v>13</v>
      </c>
      <c r="E81" s="31">
        <v>0</v>
      </c>
      <c r="F81" s="32">
        <v>0</v>
      </c>
      <c r="G81" s="33">
        <f>SUM(G82+G85)</f>
        <v>223.7</v>
      </c>
      <c r="H81" s="33">
        <f t="shared" ref="H81:I81" si="35">SUM(H82+H85)</f>
        <v>243</v>
      </c>
      <c r="I81" s="33">
        <f t="shared" si="35"/>
        <v>241</v>
      </c>
    </row>
    <row r="82" spans="1:9" ht="31.5" x14ac:dyDescent="0.25">
      <c r="A82" s="27" t="s">
        <v>19</v>
      </c>
      <c r="B82" s="28">
        <v>22</v>
      </c>
      <c r="C82" s="29">
        <v>1</v>
      </c>
      <c r="D82" s="30">
        <v>13</v>
      </c>
      <c r="E82" s="31">
        <v>20420</v>
      </c>
      <c r="F82" s="32">
        <v>0</v>
      </c>
      <c r="G82" s="33">
        <f>SUM(G84+G83)</f>
        <v>223.5</v>
      </c>
      <c r="H82" s="33">
        <f t="shared" ref="H82:I82" si="36">SUM(H84+H83)</f>
        <v>242.8</v>
      </c>
      <c r="I82" s="33">
        <f t="shared" si="36"/>
        <v>240.8</v>
      </c>
    </row>
    <row r="83" spans="1:9" ht="31.5" x14ac:dyDescent="0.25">
      <c r="A83" s="27" t="s">
        <v>8</v>
      </c>
      <c r="B83" s="28">
        <v>22</v>
      </c>
      <c r="C83" s="29">
        <v>1</v>
      </c>
      <c r="D83" s="30">
        <v>13</v>
      </c>
      <c r="E83" s="31">
        <v>20420</v>
      </c>
      <c r="F83" s="32">
        <v>120</v>
      </c>
      <c r="G83" s="33">
        <v>178.2</v>
      </c>
      <c r="H83" s="33">
        <v>158</v>
      </c>
      <c r="I83" s="33">
        <v>196.5</v>
      </c>
    </row>
    <row r="84" spans="1:9" ht="31.5" x14ac:dyDescent="0.25">
      <c r="A84" s="27" t="s">
        <v>8</v>
      </c>
      <c r="B84" s="28">
        <v>22</v>
      </c>
      <c r="C84" s="29">
        <v>1</v>
      </c>
      <c r="D84" s="30">
        <v>13</v>
      </c>
      <c r="E84" s="31">
        <v>20420</v>
      </c>
      <c r="F84" s="32">
        <v>240</v>
      </c>
      <c r="G84" s="33">
        <v>45.3</v>
      </c>
      <c r="H84" s="33">
        <v>84.8</v>
      </c>
      <c r="I84" s="33">
        <v>44.3</v>
      </c>
    </row>
    <row r="85" spans="1:9" s="26" customFormat="1" ht="15.75" x14ac:dyDescent="0.25">
      <c r="A85" s="35" t="s">
        <v>17</v>
      </c>
      <c r="B85" s="36">
        <v>22</v>
      </c>
      <c r="C85" s="37">
        <v>1</v>
      </c>
      <c r="D85" s="38">
        <v>13</v>
      </c>
      <c r="E85" s="39">
        <v>922220</v>
      </c>
      <c r="F85" s="40">
        <v>0</v>
      </c>
      <c r="G85" s="41">
        <f>SUM(G86)</f>
        <v>0.2</v>
      </c>
      <c r="H85" s="41">
        <f t="shared" ref="H85:I85" si="37">SUM(H86)</f>
        <v>0.2</v>
      </c>
      <c r="I85" s="41">
        <f t="shared" si="37"/>
        <v>0.2</v>
      </c>
    </row>
    <row r="86" spans="1:9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922220</v>
      </c>
      <c r="F86" s="32">
        <v>850</v>
      </c>
      <c r="G86" s="33">
        <v>0.2</v>
      </c>
      <c r="H86" s="33">
        <v>0.2</v>
      </c>
      <c r="I86" s="33">
        <v>0.2</v>
      </c>
    </row>
    <row r="87" spans="1:9" ht="18.75" x14ac:dyDescent="0.25">
      <c r="A87" s="395" t="s">
        <v>33</v>
      </c>
      <c r="B87" s="396"/>
      <c r="C87" s="396"/>
      <c r="D87" s="396"/>
      <c r="E87" s="396"/>
      <c r="F87" s="397"/>
      <c r="G87" s="2">
        <f>SUM(G88)</f>
        <v>859.40000000000009</v>
      </c>
      <c r="H87" s="2">
        <f t="shared" ref="H87:I87" si="38">SUM(H88)</f>
        <v>880.80000000000007</v>
      </c>
      <c r="I87" s="2">
        <f t="shared" si="38"/>
        <v>894.9</v>
      </c>
    </row>
    <row r="88" spans="1:9" s="10" customFormat="1" ht="15.75" x14ac:dyDescent="0.25">
      <c r="A88" s="3" t="s">
        <v>5</v>
      </c>
      <c r="B88" s="4">
        <v>29</v>
      </c>
      <c r="C88" s="5">
        <v>1</v>
      </c>
      <c r="D88" s="6">
        <v>0</v>
      </c>
      <c r="E88" s="7">
        <v>0</v>
      </c>
      <c r="F88" s="8">
        <v>0</v>
      </c>
      <c r="G88" s="9">
        <f>SUM(G89+G92+G100+G103)</f>
        <v>859.40000000000009</v>
      </c>
      <c r="H88" s="9">
        <f t="shared" ref="H88:I88" si="39">SUM(H89+H92+H100+H103)</f>
        <v>880.80000000000007</v>
      </c>
      <c r="I88" s="9">
        <f t="shared" si="39"/>
        <v>894.9</v>
      </c>
    </row>
    <row r="89" spans="1:9" s="18" customFormat="1" ht="63" x14ac:dyDescent="0.25">
      <c r="A89" s="11" t="s">
        <v>6</v>
      </c>
      <c r="B89" s="12">
        <v>29</v>
      </c>
      <c r="C89" s="13">
        <v>1</v>
      </c>
      <c r="D89" s="14">
        <v>2</v>
      </c>
      <c r="E89" s="15">
        <v>0</v>
      </c>
      <c r="F89" s="16">
        <v>0</v>
      </c>
      <c r="G89" s="17">
        <f>SUM(G90)</f>
        <v>387.4</v>
      </c>
      <c r="H89" s="17">
        <f t="shared" ref="H89:I90" si="40">SUM(H90)</f>
        <v>407</v>
      </c>
      <c r="I89" s="17">
        <f t="shared" si="40"/>
        <v>426.9</v>
      </c>
    </row>
    <row r="90" spans="1:9" s="26" customFormat="1" ht="15.75" x14ac:dyDescent="0.25">
      <c r="A90" s="19" t="s">
        <v>7</v>
      </c>
      <c r="B90" s="20">
        <v>29</v>
      </c>
      <c r="C90" s="21">
        <v>1</v>
      </c>
      <c r="D90" s="22">
        <v>2</v>
      </c>
      <c r="E90" s="23">
        <v>21420</v>
      </c>
      <c r="F90" s="24">
        <v>0</v>
      </c>
      <c r="G90" s="25">
        <f>SUM(G91)</f>
        <v>387.4</v>
      </c>
      <c r="H90" s="25">
        <f t="shared" si="40"/>
        <v>407</v>
      </c>
      <c r="I90" s="25">
        <f t="shared" si="40"/>
        <v>426.9</v>
      </c>
    </row>
    <row r="91" spans="1:9" ht="31.5" x14ac:dyDescent="0.25">
      <c r="A91" s="27" t="s">
        <v>8</v>
      </c>
      <c r="B91" s="28">
        <v>29</v>
      </c>
      <c r="C91" s="29">
        <v>1</v>
      </c>
      <c r="D91" s="30">
        <v>2</v>
      </c>
      <c r="E91" s="31">
        <v>21420</v>
      </c>
      <c r="F91" s="32">
        <v>120</v>
      </c>
      <c r="G91" s="33">
        <v>387.4</v>
      </c>
      <c r="H91" s="33">
        <v>407</v>
      </c>
      <c r="I91" s="33">
        <v>426.9</v>
      </c>
    </row>
    <row r="92" spans="1:9" ht="94.5" x14ac:dyDescent="0.25">
      <c r="A92" s="34" t="s">
        <v>9</v>
      </c>
      <c r="B92" s="28">
        <v>29</v>
      </c>
      <c r="C92" s="29">
        <v>1</v>
      </c>
      <c r="D92" s="30">
        <v>4</v>
      </c>
      <c r="E92" s="31">
        <v>0</v>
      </c>
      <c r="F92" s="32">
        <v>0</v>
      </c>
      <c r="G92" s="33">
        <f>SUM(G93+G96+G98)</f>
        <v>241.3</v>
      </c>
      <c r="H92" s="33">
        <f t="shared" ref="H92:I92" si="41">SUM(H93+H96+H98)</f>
        <v>256.10000000000002</v>
      </c>
      <c r="I92" s="33">
        <f t="shared" si="41"/>
        <v>221.39999999999998</v>
      </c>
    </row>
    <row r="93" spans="1:9" s="26" customFormat="1" ht="15.75" x14ac:dyDescent="0.25">
      <c r="A93" s="35" t="s">
        <v>11</v>
      </c>
      <c r="B93" s="36">
        <v>29</v>
      </c>
      <c r="C93" s="37">
        <v>1</v>
      </c>
      <c r="D93" s="38">
        <v>4</v>
      </c>
      <c r="E93" s="39">
        <v>21520</v>
      </c>
      <c r="F93" s="40">
        <v>0</v>
      </c>
      <c r="G93" s="41">
        <f>SUM(G95+G94)</f>
        <v>226.8</v>
      </c>
      <c r="H93" s="41">
        <f t="shared" ref="H93:I93" si="42">SUM(H95+H94)</f>
        <v>241.6</v>
      </c>
      <c r="I93" s="41">
        <f t="shared" si="42"/>
        <v>207.29999999999998</v>
      </c>
    </row>
    <row r="94" spans="1:9" ht="31.5" x14ac:dyDescent="0.25">
      <c r="A94" s="27" t="s">
        <v>8</v>
      </c>
      <c r="B94" s="28">
        <v>29</v>
      </c>
      <c r="C94" s="29">
        <v>1</v>
      </c>
      <c r="D94" s="30">
        <v>4</v>
      </c>
      <c r="E94" s="31">
        <v>21520</v>
      </c>
      <c r="F94" s="32">
        <v>120</v>
      </c>
      <c r="G94" s="33">
        <v>147.1</v>
      </c>
      <c r="H94" s="33">
        <v>154.5</v>
      </c>
      <c r="I94" s="33">
        <v>162.19999999999999</v>
      </c>
    </row>
    <row r="95" spans="1:9" ht="31.5" x14ac:dyDescent="0.25">
      <c r="A95" s="27" t="s">
        <v>8</v>
      </c>
      <c r="B95" s="28">
        <v>29</v>
      </c>
      <c r="C95" s="29">
        <v>1</v>
      </c>
      <c r="D95" s="30">
        <v>4</v>
      </c>
      <c r="E95" s="31">
        <v>21520</v>
      </c>
      <c r="F95" s="32">
        <v>240</v>
      </c>
      <c r="G95" s="33">
        <v>79.7</v>
      </c>
      <c r="H95" s="33">
        <v>87.1</v>
      </c>
      <c r="I95" s="33">
        <v>45.1</v>
      </c>
    </row>
    <row r="96" spans="1:9" ht="31.5" x14ac:dyDescent="0.25">
      <c r="A96" s="34" t="s">
        <v>12</v>
      </c>
      <c r="B96" s="28">
        <v>29</v>
      </c>
      <c r="C96" s="29">
        <v>1</v>
      </c>
      <c r="D96" s="30">
        <v>4</v>
      </c>
      <c r="E96" s="31">
        <v>23520</v>
      </c>
      <c r="F96" s="32">
        <v>0</v>
      </c>
      <c r="G96" s="33">
        <f>SUM(G97)</f>
        <v>5</v>
      </c>
      <c r="H96" s="33">
        <f t="shared" ref="H96:I96" si="43">SUM(H97)</f>
        <v>5</v>
      </c>
      <c r="I96" s="33">
        <f t="shared" si="43"/>
        <v>5</v>
      </c>
    </row>
    <row r="97" spans="1:9" ht="31.5" x14ac:dyDescent="0.25">
      <c r="A97" s="27" t="s">
        <v>8</v>
      </c>
      <c r="B97" s="42">
        <v>29</v>
      </c>
      <c r="C97" s="43">
        <v>1</v>
      </c>
      <c r="D97" s="44">
        <v>4</v>
      </c>
      <c r="E97" s="45">
        <v>23520</v>
      </c>
      <c r="F97" s="46">
        <v>850</v>
      </c>
      <c r="G97" s="33">
        <v>5</v>
      </c>
      <c r="H97" s="33">
        <v>5</v>
      </c>
      <c r="I97" s="33">
        <v>5</v>
      </c>
    </row>
    <row r="98" spans="1:9" ht="94.5" x14ac:dyDescent="0.25">
      <c r="A98" s="27" t="s">
        <v>14</v>
      </c>
      <c r="B98" s="28">
        <v>29</v>
      </c>
      <c r="C98" s="29">
        <v>1</v>
      </c>
      <c r="D98" s="30">
        <v>4</v>
      </c>
      <c r="E98" s="31">
        <v>8751120</v>
      </c>
      <c r="F98" s="32">
        <v>0</v>
      </c>
      <c r="G98" s="47">
        <f>SUM(G99)</f>
        <v>9.5</v>
      </c>
      <c r="H98" s="47">
        <f t="shared" ref="H98:I98" si="44">SUM(H99)</f>
        <v>9.5</v>
      </c>
      <c r="I98" s="47">
        <f t="shared" si="44"/>
        <v>9.1</v>
      </c>
    </row>
    <row r="99" spans="1:9" ht="15.75" x14ac:dyDescent="0.25">
      <c r="A99" s="27" t="s">
        <v>32</v>
      </c>
      <c r="B99" s="28">
        <v>29</v>
      </c>
      <c r="C99" s="29">
        <v>1</v>
      </c>
      <c r="D99" s="30">
        <v>4</v>
      </c>
      <c r="E99" s="31">
        <v>8751120</v>
      </c>
      <c r="F99" s="32">
        <v>500</v>
      </c>
      <c r="G99" s="33">
        <v>9.5</v>
      </c>
      <c r="H99" s="33">
        <v>9.5</v>
      </c>
      <c r="I99" s="33">
        <v>9.1</v>
      </c>
    </row>
    <row r="100" spans="1:9" s="26" customFormat="1" ht="15.75" x14ac:dyDescent="0.25">
      <c r="A100" s="35" t="s">
        <v>15</v>
      </c>
      <c r="B100" s="36">
        <v>29</v>
      </c>
      <c r="C100" s="37">
        <v>1</v>
      </c>
      <c r="D100" s="38">
        <v>11</v>
      </c>
      <c r="E100" s="39">
        <v>0</v>
      </c>
      <c r="F100" s="40">
        <v>0</v>
      </c>
      <c r="G100" s="41">
        <f>SUM(G101)</f>
        <v>21.5</v>
      </c>
      <c r="H100" s="41">
        <f t="shared" ref="H100:I101" si="45">SUM(H101)</f>
        <v>21.5</v>
      </c>
      <c r="I100" s="41">
        <f t="shared" si="45"/>
        <v>21.5</v>
      </c>
    </row>
    <row r="101" spans="1:9" ht="31.5" x14ac:dyDescent="0.25">
      <c r="A101" s="48" t="s">
        <v>16</v>
      </c>
      <c r="B101" s="42">
        <v>29</v>
      </c>
      <c r="C101" s="43">
        <v>1</v>
      </c>
      <c r="D101" s="44">
        <v>11</v>
      </c>
      <c r="E101" s="45">
        <v>703320</v>
      </c>
      <c r="F101" s="46">
        <v>0</v>
      </c>
      <c r="G101" s="33">
        <f>SUM(G102)</f>
        <v>21.5</v>
      </c>
      <c r="H101" s="33">
        <f t="shared" si="45"/>
        <v>21.5</v>
      </c>
      <c r="I101" s="33">
        <f t="shared" si="45"/>
        <v>21.5</v>
      </c>
    </row>
    <row r="102" spans="1:9" ht="15.75" x14ac:dyDescent="0.25">
      <c r="A102" s="27" t="s">
        <v>17</v>
      </c>
      <c r="B102" s="28">
        <v>29</v>
      </c>
      <c r="C102" s="29">
        <v>1</v>
      </c>
      <c r="D102" s="30">
        <v>11</v>
      </c>
      <c r="E102" s="31">
        <v>703320</v>
      </c>
      <c r="F102" s="32">
        <v>870</v>
      </c>
      <c r="G102" s="33">
        <v>21.5</v>
      </c>
      <c r="H102" s="33">
        <v>21.5</v>
      </c>
      <c r="I102" s="33">
        <v>21.5</v>
      </c>
    </row>
    <row r="103" spans="1:9" s="49" customFormat="1" ht="15.75" x14ac:dyDescent="0.25">
      <c r="A103" s="35" t="s">
        <v>18</v>
      </c>
      <c r="B103" s="36">
        <v>29</v>
      </c>
      <c r="C103" s="37">
        <v>1</v>
      </c>
      <c r="D103" s="38">
        <v>13</v>
      </c>
      <c r="E103" s="39">
        <v>0</v>
      </c>
      <c r="F103" s="40">
        <v>0</v>
      </c>
      <c r="G103" s="41">
        <f>SUM(G104+G107)</f>
        <v>209.2</v>
      </c>
      <c r="H103" s="41">
        <f t="shared" ref="H103:I103" si="46">SUM(H104+H107)</f>
        <v>196.20000000000002</v>
      </c>
      <c r="I103" s="41">
        <f t="shared" si="46"/>
        <v>225.10000000000002</v>
      </c>
    </row>
    <row r="104" spans="1:9" s="67" customFormat="1" ht="31.5" x14ac:dyDescent="0.25">
      <c r="A104" s="60" t="s">
        <v>19</v>
      </c>
      <c r="B104" s="61">
        <v>29</v>
      </c>
      <c r="C104" s="62">
        <v>1</v>
      </c>
      <c r="D104" s="63">
        <v>13</v>
      </c>
      <c r="E104" s="64">
        <v>20420</v>
      </c>
      <c r="F104" s="65">
        <v>0</v>
      </c>
      <c r="G104" s="66">
        <f>G105+G106</f>
        <v>208.89999999999998</v>
      </c>
      <c r="H104" s="66">
        <f t="shared" ref="H104:I104" si="47">H105+H106</f>
        <v>195.9</v>
      </c>
      <c r="I104" s="66">
        <f t="shared" si="47"/>
        <v>224.8</v>
      </c>
    </row>
    <row r="105" spans="1:9" ht="31.5" x14ac:dyDescent="0.25">
      <c r="A105" s="27" t="s">
        <v>8</v>
      </c>
      <c r="B105" s="28">
        <v>29</v>
      </c>
      <c r="C105" s="29">
        <v>1</v>
      </c>
      <c r="D105" s="30">
        <v>13</v>
      </c>
      <c r="E105" s="31">
        <v>20420</v>
      </c>
      <c r="F105" s="32">
        <v>120</v>
      </c>
      <c r="G105" s="33">
        <v>178.2</v>
      </c>
      <c r="H105" s="33">
        <v>158</v>
      </c>
      <c r="I105" s="33">
        <v>196.5</v>
      </c>
    </row>
    <row r="106" spans="1:9" ht="31.5" x14ac:dyDescent="0.25">
      <c r="A106" s="27" t="s">
        <v>8</v>
      </c>
      <c r="B106" s="28">
        <v>29</v>
      </c>
      <c r="C106" s="29">
        <v>1</v>
      </c>
      <c r="D106" s="30">
        <v>13</v>
      </c>
      <c r="E106" s="31">
        <v>20420</v>
      </c>
      <c r="F106" s="32">
        <v>240</v>
      </c>
      <c r="G106" s="33">
        <v>30.7</v>
      </c>
      <c r="H106" s="33">
        <v>37.9</v>
      </c>
      <c r="I106" s="33">
        <v>28.3</v>
      </c>
    </row>
    <row r="107" spans="1:9" s="68" customFormat="1" ht="15.75" x14ac:dyDescent="0.25">
      <c r="A107" s="27" t="s">
        <v>17</v>
      </c>
      <c r="B107" s="42">
        <v>29</v>
      </c>
      <c r="C107" s="43">
        <v>1</v>
      </c>
      <c r="D107" s="44">
        <v>13</v>
      </c>
      <c r="E107" s="45">
        <v>922220</v>
      </c>
      <c r="F107" s="46">
        <v>0</v>
      </c>
      <c r="G107" s="33">
        <f>SUM(G108)</f>
        <v>0.3</v>
      </c>
      <c r="H107" s="33">
        <f t="shared" ref="H107:I107" si="48">SUM(H108)</f>
        <v>0.3</v>
      </c>
      <c r="I107" s="33">
        <f t="shared" si="48"/>
        <v>0.3</v>
      </c>
    </row>
    <row r="108" spans="1:9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922220</v>
      </c>
      <c r="F108" s="32">
        <v>850</v>
      </c>
      <c r="G108" s="33">
        <v>0.3</v>
      </c>
      <c r="H108" s="33">
        <v>0.3</v>
      </c>
      <c r="I108" s="33">
        <v>0.3</v>
      </c>
    </row>
    <row r="109" spans="1:9" ht="18.75" x14ac:dyDescent="0.25">
      <c r="A109" s="395" t="s">
        <v>34</v>
      </c>
      <c r="B109" s="396"/>
      <c r="C109" s="396"/>
      <c r="D109" s="396"/>
      <c r="E109" s="396"/>
      <c r="F109" s="397"/>
      <c r="G109" s="2">
        <f>SUM(G110+G131+G135)</f>
        <v>1573.3999999999999</v>
      </c>
      <c r="H109" s="2">
        <f t="shared" ref="H109:I109" si="49">SUM(H110+H131+H135)</f>
        <v>1617</v>
      </c>
      <c r="I109" s="2">
        <f t="shared" si="49"/>
        <v>1628.6</v>
      </c>
    </row>
    <row r="110" spans="1:9" s="10" customFormat="1" ht="15.75" x14ac:dyDescent="0.25">
      <c r="A110" s="3" t="s">
        <v>5</v>
      </c>
      <c r="B110" s="4">
        <v>37</v>
      </c>
      <c r="C110" s="5">
        <v>1</v>
      </c>
      <c r="D110" s="6">
        <v>0</v>
      </c>
      <c r="E110" s="7">
        <v>0</v>
      </c>
      <c r="F110" s="8">
        <v>0</v>
      </c>
      <c r="G110" s="9">
        <f>SUM(G111+G114+G122+G125)</f>
        <v>1441.1</v>
      </c>
      <c r="H110" s="9">
        <f t="shared" ref="H110:I110" si="50">SUM(H111+H114+H122+H125)</f>
        <v>1466.8</v>
      </c>
      <c r="I110" s="9">
        <f t="shared" si="50"/>
        <v>1564</v>
      </c>
    </row>
    <row r="111" spans="1:9" s="18" customFormat="1" ht="63" x14ac:dyDescent="0.25">
      <c r="A111" s="11" t="s">
        <v>6</v>
      </c>
      <c r="B111" s="12">
        <v>37</v>
      </c>
      <c r="C111" s="13">
        <v>1</v>
      </c>
      <c r="D111" s="14">
        <v>2</v>
      </c>
      <c r="E111" s="15">
        <v>0</v>
      </c>
      <c r="F111" s="16">
        <v>0</v>
      </c>
      <c r="G111" s="17">
        <f>SUM(G112)</f>
        <v>387.4</v>
      </c>
      <c r="H111" s="17">
        <f t="shared" ref="H111:I112" si="51">SUM(H112)</f>
        <v>407</v>
      </c>
      <c r="I111" s="17">
        <f t="shared" si="51"/>
        <v>426.9</v>
      </c>
    </row>
    <row r="112" spans="1:9" s="26" customFormat="1" ht="15.75" x14ac:dyDescent="0.25">
      <c r="A112" s="19" t="s">
        <v>7</v>
      </c>
      <c r="B112" s="20">
        <v>37</v>
      </c>
      <c r="C112" s="21">
        <v>1</v>
      </c>
      <c r="D112" s="22">
        <v>2</v>
      </c>
      <c r="E112" s="23">
        <v>21420</v>
      </c>
      <c r="F112" s="24">
        <v>0</v>
      </c>
      <c r="G112" s="25">
        <f>SUM(G113)</f>
        <v>387.4</v>
      </c>
      <c r="H112" s="25">
        <f t="shared" si="51"/>
        <v>407</v>
      </c>
      <c r="I112" s="25">
        <f t="shared" si="51"/>
        <v>426.9</v>
      </c>
    </row>
    <row r="113" spans="1:9" ht="31.5" x14ac:dyDescent="0.25">
      <c r="A113" s="27" t="s">
        <v>8</v>
      </c>
      <c r="B113" s="28">
        <v>37</v>
      </c>
      <c r="C113" s="29">
        <v>1</v>
      </c>
      <c r="D113" s="30">
        <v>2</v>
      </c>
      <c r="E113" s="31">
        <v>21420</v>
      </c>
      <c r="F113" s="32">
        <v>120</v>
      </c>
      <c r="G113" s="33">
        <v>387.4</v>
      </c>
      <c r="H113" s="33">
        <v>407</v>
      </c>
      <c r="I113" s="33">
        <v>426.9</v>
      </c>
    </row>
    <row r="114" spans="1:9" ht="94.5" x14ac:dyDescent="0.25">
      <c r="A114" s="34" t="s">
        <v>9</v>
      </c>
      <c r="B114" s="28">
        <v>37</v>
      </c>
      <c r="C114" s="29">
        <v>1</v>
      </c>
      <c r="D114" s="30">
        <v>4</v>
      </c>
      <c r="E114" s="31">
        <v>0</v>
      </c>
      <c r="F114" s="32">
        <v>0</v>
      </c>
      <c r="G114" s="33">
        <f>SUM(G115+G118+G120)</f>
        <v>556.20000000000005</v>
      </c>
      <c r="H114" s="33">
        <f t="shared" ref="H114:I114" si="52">SUM(H115+H118+H120)</f>
        <v>563.5</v>
      </c>
      <c r="I114" s="33">
        <f t="shared" si="52"/>
        <v>566.6</v>
      </c>
    </row>
    <row r="115" spans="1:9" s="26" customFormat="1" ht="15.75" x14ac:dyDescent="0.25">
      <c r="A115" s="35" t="s">
        <v>11</v>
      </c>
      <c r="B115" s="36">
        <v>37</v>
      </c>
      <c r="C115" s="37">
        <v>1</v>
      </c>
      <c r="D115" s="38">
        <v>4</v>
      </c>
      <c r="E115" s="39">
        <v>21520</v>
      </c>
      <c r="F115" s="40">
        <v>0</v>
      </c>
      <c r="G115" s="41">
        <f>SUM(G117+G116)</f>
        <v>512</v>
      </c>
      <c r="H115" s="41">
        <f t="shared" ref="H115:I115" si="53">SUM(H117+H116)</f>
        <v>519.29999999999995</v>
      </c>
      <c r="I115" s="41">
        <f t="shared" si="53"/>
        <v>541</v>
      </c>
    </row>
    <row r="116" spans="1:9" ht="31.5" x14ac:dyDescent="0.25">
      <c r="A116" s="27" t="s">
        <v>8</v>
      </c>
      <c r="B116" s="28">
        <v>37</v>
      </c>
      <c r="C116" s="29">
        <v>1</v>
      </c>
      <c r="D116" s="30">
        <v>4</v>
      </c>
      <c r="E116" s="31">
        <v>21520</v>
      </c>
      <c r="F116" s="32">
        <v>120</v>
      </c>
      <c r="G116" s="33">
        <v>298.2</v>
      </c>
      <c r="H116" s="33">
        <v>313.10000000000002</v>
      </c>
      <c r="I116" s="33">
        <v>328.4</v>
      </c>
    </row>
    <row r="117" spans="1:9" ht="31.5" x14ac:dyDescent="0.25">
      <c r="A117" s="27" t="s">
        <v>8</v>
      </c>
      <c r="B117" s="28">
        <v>37</v>
      </c>
      <c r="C117" s="29">
        <v>1</v>
      </c>
      <c r="D117" s="30">
        <v>4</v>
      </c>
      <c r="E117" s="31">
        <v>21520</v>
      </c>
      <c r="F117" s="32">
        <v>240</v>
      </c>
      <c r="G117" s="33">
        <v>213.8</v>
      </c>
      <c r="H117" s="33">
        <v>206.2</v>
      </c>
      <c r="I117" s="33">
        <v>212.6</v>
      </c>
    </row>
    <row r="118" spans="1:9" s="26" customFormat="1" ht="31.5" x14ac:dyDescent="0.25">
      <c r="A118" s="35" t="s">
        <v>12</v>
      </c>
      <c r="B118" s="36">
        <v>37</v>
      </c>
      <c r="C118" s="37">
        <v>1</v>
      </c>
      <c r="D118" s="38">
        <v>4</v>
      </c>
      <c r="E118" s="39">
        <v>23520</v>
      </c>
      <c r="F118" s="40">
        <v>0</v>
      </c>
      <c r="G118" s="41">
        <f>SUM(G119)</f>
        <v>3.6</v>
      </c>
      <c r="H118" s="41">
        <f t="shared" ref="H118:I118" si="54">SUM(H119)</f>
        <v>3.6</v>
      </c>
      <c r="I118" s="41">
        <f t="shared" si="54"/>
        <v>3.6</v>
      </c>
    </row>
    <row r="119" spans="1:9" ht="31.5" x14ac:dyDescent="0.25">
      <c r="A119" s="27" t="s">
        <v>8</v>
      </c>
      <c r="B119" s="42">
        <v>37</v>
      </c>
      <c r="C119" s="43">
        <v>1</v>
      </c>
      <c r="D119" s="44">
        <v>4</v>
      </c>
      <c r="E119" s="45">
        <v>23520</v>
      </c>
      <c r="F119" s="46">
        <v>850</v>
      </c>
      <c r="G119" s="33">
        <v>3.6</v>
      </c>
      <c r="H119" s="33">
        <v>3.6</v>
      </c>
      <c r="I119" s="33">
        <v>3.6</v>
      </c>
    </row>
    <row r="120" spans="1:9" ht="63" x14ac:dyDescent="0.25">
      <c r="A120" s="34" t="s">
        <v>13</v>
      </c>
      <c r="B120" s="28">
        <v>37</v>
      </c>
      <c r="C120" s="29">
        <v>1</v>
      </c>
      <c r="D120" s="30">
        <v>4</v>
      </c>
      <c r="E120" s="31">
        <v>8751120</v>
      </c>
      <c r="F120" s="32">
        <v>0</v>
      </c>
      <c r="G120" s="47">
        <f>SUM(G121)</f>
        <v>40.6</v>
      </c>
      <c r="H120" s="47">
        <f t="shared" ref="H120:I120" si="55">SUM(H121)</f>
        <v>40.6</v>
      </c>
      <c r="I120" s="47">
        <f t="shared" si="55"/>
        <v>22</v>
      </c>
    </row>
    <row r="121" spans="1:9" ht="94.5" x14ac:dyDescent="0.25">
      <c r="A121" s="27" t="s">
        <v>14</v>
      </c>
      <c r="B121" s="28">
        <v>37</v>
      </c>
      <c r="C121" s="29">
        <v>1</v>
      </c>
      <c r="D121" s="30">
        <v>4</v>
      </c>
      <c r="E121" s="31">
        <v>8751120</v>
      </c>
      <c r="F121" s="32">
        <v>500</v>
      </c>
      <c r="G121" s="47">
        <v>40.6</v>
      </c>
      <c r="H121" s="47">
        <v>40.6</v>
      </c>
      <c r="I121" s="47">
        <v>22</v>
      </c>
    </row>
    <row r="122" spans="1:9" ht="15.75" x14ac:dyDescent="0.25">
      <c r="A122" s="48" t="s">
        <v>15</v>
      </c>
      <c r="B122" s="42">
        <v>37</v>
      </c>
      <c r="C122" s="43">
        <v>1</v>
      </c>
      <c r="D122" s="44">
        <v>11</v>
      </c>
      <c r="E122" s="45">
        <v>0</v>
      </c>
      <c r="F122" s="46">
        <v>0</v>
      </c>
      <c r="G122" s="33">
        <f>SUM(G123)</f>
        <v>21.4</v>
      </c>
      <c r="H122" s="33">
        <f t="shared" ref="H122:I123" si="56">SUM(H123)</f>
        <v>21.4</v>
      </c>
      <c r="I122" s="33">
        <f t="shared" si="56"/>
        <v>21.4</v>
      </c>
    </row>
    <row r="123" spans="1:9" ht="31.5" x14ac:dyDescent="0.25">
      <c r="A123" s="48" t="s">
        <v>16</v>
      </c>
      <c r="B123" s="42">
        <v>37</v>
      </c>
      <c r="C123" s="43">
        <v>1</v>
      </c>
      <c r="D123" s="44">
        <v>11</v>
      </c>
      <c r="E123" s="45">
        <v>703320</v>
      </c>
      <c r="F123" s="46">
        <v>0</v>
      </c>
      <c r="G123" s="33">
        <f>SUM(G124)</f>
        <v>21.4</v>
      </c>
      <c r="H123" s="33">
        <f t="shared" si="56"/>
        <v>21.4</v>
      </c>
      <c r="I123" s="33">
        <f t="shared" si="56"/>
        <v>21.4</v>
      </c>
    </row>
    <row r="124" spans="1:9" ht="15.75" x14ac:dyDescent="0.25">
      <c r="A124" s="27" t="s">
        <v>17</v>
      </c>
      <c r="B124" s="28">
        <v>37</v>
      </c>
      <c r="C124" s="29">
        <v>1</v>
      </c>
      <c r="D124" s="30">
        <v>11</v>
      </c>
      <c r="E124" s="31">
        <v>703320</v>
      </c>
      <c r="F124" s="32">
        <v>870</v>
      </c>
      <c r="G124" s="33">
        <v>21.4</v>
      </c>
      <c r="H124" s="33">
        <v>21.4</v>
      </c>
      <c r="I124" s="33">
        <v>21.4</v>
      </c>
    </row>
    <row r="125" spans="1:9" s="59" customFormat="1" ht="15.75" x14ac:dyDescent="0.25">
      <c r="A125" s="27" t="s">
        <v>18</v>
      </c>
      <c r="B125" s="28">
        <v>37</v>
      </c>
      <c r="C125" s="29">
        <v>1</v>
      </c>
      <c r="D125" s="30">
        <v>13</v>
      </c>
      <c r="E125" s="31">
        <v>0</v>
      </c>
      <c r="F125" s="32">
        <v>0</v>
      </c>
      <c r="G125" s="33">
        <f>SUM(G126+G129)</f>
        <v>476.1</v>
      </c>
      <c r="H125" s="33">
        <f t="shared" ref="H125:I125" si="57">SUM(H126+H129)</f>
        <v>474.9</v>
      </c>
      <c r="I125" s="33">
        <f t="shared" si="57"/>
        <v>549.1</v>
      </c>
    </row>
    <row r="126" spans="1:9" ht="31.5" x14ac:dyDescent="0.25">
      <c r="A126" s="27" t="s">
        <v>19</v>
      </c>
      <c r="B126" s="28">
        <v>37</v>
      </c>
      <c r="C126" s="29">
        <v>1</v>
      </c>
      <c r="D126" s="30">
        <v>13</v>
      </c>
      <c r="E126" s="31">
        <v>20420</v>
      </c>
      <c r="F126" s="32">
        <v>0</v>
      </c>
      <c r="G126" s="33">
        <f>G127+G128</f>
        <v>475.5</v>
      </c>
      <c r="H126" s="33">
        <f t="shared" ref="H126:I126" si="58">H127+H128</f>
        <v>474.2</v>
      </c>
      <c r="I126" s="33">
        <f t="shared" si="58"/>
        <v>548.4</v>
      </c>
    </row>
    <row r="127" spans="1:9" ht="31.5" x14ac:dyDescent="0.25">
      <c r="A127" s="27" t="s">
        <v>8</v>
      </c>
      <c r="B127" s="28">
        <v>37</v>
      </c>
      <c r="C127" s="29">
        <v>1</v>
      </c>
      <c r="D127" s="30">
        <v>13</v>
      </c>
      <c r="E127" s="31">
        <v>20420</v>
      </c>
      <c r="F127" s="32">
        <v>120</v>
      </c>
      <c r="G127" s="33">
        <v>356.4</v>
      </c>
      <c r="H127" s="33">
        <v>315.5</v>
      </c>
      <c r="I127" s="33">
        <v>392.9</v>
      </c>
    </row>
    <row r="128" spans="1:9" ht="31.5" x14ac:dyDescent="0.25">
      <c r="A128" s="27" t="s">
        <v>8</v>
      </c>
      <c r="B128" s="28">
        <v>37</v>
      </c>
      <c r="C128" s="29">
        <v>1</v>
      </c>
      <c r="D128" s="30">
        <v>13</v>
      </c>
      <c r="E128" s="31">
        <v>20420</v>
      </c>
      <c r="F128" s="32">
        <v>240</v>
      </c>
      <c r="G128" s="33">
        <v>119.1</v>
      </c>
      <c r="H128" s="33">
        <v>158.69999999999999</v>
      </c>
      <c r="I128" s="33">
        <v>155.5</v>
      </c>
    </row>
    <row r="129" spans="1:9" ht="15.75" x14ac:dyDescent="0.25">
      <c r="A129" s="27" t="s">
        <v>17</v>
      </c>
      <c r="B129" s="28">
        <v>37</v>
      </c>
      <c r="C129" s="29">
        <v>1</v>
      </c>
      <c r="D129" s="30">
        <v>13</v>
      </c>
      <c r="E129" s="31">
        <v>922220</v>
      </c>
      <c r="F129" s="32">
        <v>0</v>
      </c>
      <c r="G129" s="33">
        <f>SUM(G130)</f>
        <v>0.6</v>
      </c>
      <c r="H129" s="33">
        <f t="shared" ref="H129:I129" si="59">SUM(H130)</f>
        <v>0.7</v>
      </c>
      <c r="I129" s="33">
        <f t="shared" si="59"/>
        <v>0.7</v>
      </c>
    </row>
    <row r="130" spans="1:9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922220</v>
      </c>
      <c r="F130" s="32">
        <v>850</v>
      </c>
      <c r="G130" s="33">
        <v>0.6</v>
      </c>
      <c r="H130" s="33">
        <v>0.7</v>
      </c>
      <c r="I130" s="33">
        <v>0.7</v>
      </c>
    </row>
    <row r="131" spans="1:9" s="10" customFormat="1" ht="15.75" x14ac:dyDescent="0.25">
      <c r="A131" s="50" t="s">
        <v>20</v>
      </c>
      <c r="B131" s="51">
        <v>37</v>
      </c>
      <c r="C131" s="52">
        <v>4</v>
      </c>
      <c r="D131" s="53">
        <v>0</v>
      </c>
      <c r="E131" s="54">
        <v>0</v>
      </c>
      <c r="F131" s="55">
        <v>0</v>
      </c>
      <c r="G131" s="56">
        <f>SUM(G132)</f>
        <v>50</v>
      </c>
      <c r="H131" s="56">
        <f t="shared" ref="H131:I133" si="60">SUM(H132)</f>
        <v>60</v>
      </c>
      <c r="I131" s="56">
        <f t="shared" si="60"/>
        <v>0</v>
      </c>
    </row>
    <row r="132" spans="1:9" ht="15.75" x14ac:dyDescent="0.25">
      <c r="A132" s="34" t="s">
        <v>21</v>
      </c>
      <c r="B132" s="28">
        <v>37</v>
      </c>
      <c r="C132" s="29">
        <v>4</v>
      </c>
      <c r="D132" s="30">
        <v>9</v>
      </c>
      <c r="E132" s="31">
        <v>0</v>
      </c>
      <c r="F132" s="32">
        <v>0</v>
      </c>
      <c r="G132" s="33">
        <f>G133</f>
        <v>50</v>
      </c>
      <c r="H132" s="33">
        <f t="shared" si="60"/>
        <v>60</v>
      </c>
      <c r="I132" s="33">
        <f t="shared" si="60"/>
        <v>0</v>
      </c>
    </row>
    <row r="133" spans="1:9" ht="31.5" x14ac:dyDescent="0.25">
      <c r="A133" s="34" t="s">
        <v>22</v>
      </c>
      <c r="B133" s="28">
        <v>37</v>
      </c>
      <c r="C133" s="29">
        <v>4</v>
      </c>
      <c r="D133" s="30">
        <v>9</v>
      </c>
      <c r="E133" s="57">
        <v>409420</v>
      </c>
      <c r="F133" s="32">
        <v>0</v>
      </c>
      <c r="G133" s="33">
        <f>SUM(G134)</f>
        <v>50</v>
      </c>
      <c r="H133" s="33">
        <f t="shared" si="60"/>
        <v>60</v>
      </c>
      <c r="I133" s="33">
        <f t="shared" si="60"/>
        <v>0</v>
      </c>
    </row>
    <row r="134" spans="1:9" ht="31.5" x14ac:dyDescent="0.25">
      <c r="A134" s="34" t="s">
        <v>22</v>
      </c>
      <c r="B134" s="28">
        <v>37</v>
      </c>
      <c r="C134" s="29">
        <v>4</v>
      </c>
      <c r="D134" s="30">
        <v>9</v>
      </c>
      <c r="E134" s="31">
        <v>409420</v>
      </c>
      <c r="F134" s="32">
        <v>240</v>
      </c>
      <c r="G134" s="47">
        <v>50</v>
      </c>
      <c r="H134" s="47">
        <v>60</v>
      </c>
      <c r="I134" s="47">
        <v>0</v>
      </c>
    </row>
    <row r="135" spans="1:9" s="10" customFormat="1" ht="15.75" x14ac:dyDescent="0.25">
      <c r="A135" s="50" t="s">
        <v>23</v>
      </c>
      <c r="B135" s="51">
        <v>37</v>
      </c>
      <c r="C135" s="52">
        <v>5</v>
      </c>
      <c r="D135" s="53">
        <v>0</v>
      </c>
      <c r="E135" s="54">
        <v>0</v>
      </c>
      <c r="F135" s="55">
        <v>0</v>
      </c>
      <c r="G135" s="56">
        <f>SUM(G136)</f>
        <v>82.3</v>
      </c>
      <c r="H135" s="56">
        <f t="shared" ref="H135:I135" si="61">SUM(H136)</f>
        <v>90.2</v>
      </c>
      <c r="I135" s="56">
        <f t="shared" si="61"/>
        <v>64.599999999999994</v>
      </c>
    </row>
    <row r="136" spans="1:9" ht="15.75" x14ac:dyDescent="0.25">
      <c r="A136" s="34" t="s">
        <v>24</v>
      </c>
      <c r="B136" s="28">
        <v>37</v>
      </c>
      <c r="C136" s="29">
        <v>5</v>
      </c>
      <c r="D136" s="30">
        <v>3</v>
      </c>
      <c r="E136" s="31">
        <v>0</v>
      </c>
      <c r="F136" s="32">
        <v>0</v>
      </c>
      <c r="G136" s="47">
        <f>SUM(G137+G139+G141+G143)</f>
        <v>82.3</v>
      </c>
      <c r="H136" s="47">
        <f t="shared" ref="H136:I136" si="62">SUM(H137+H139+H141+H143)</f>
        <v>90.2</v>
      </c>
      <c r="I136" s="47">
        <f t="shared" si="62"/>
        <v>64.599999999999994</v>
      </c>
    </row>
    <row r="137" spans="1:9" ht="15.75" x14ac:dyDescent="0.25">
      <c r="A137" s="34" t="s">
        <v>25</v>
      </c>
      <c r="B137" s="28">
        <v>37</v>
      </c>
      <c r="C137" s="29">
        <v>5</v>
      </c>
      <c r="D137" s="30">
        <v>3</v>
      </c>
      <c r="E137" s="31">
        <v>500120</v>
      </c>
      <c r="F137" s="32">
        <v>0</v>
      </c>
      <c r="G137" s="47">
        <f>SUM(G138)</f>
        <v>26.6</v>
      </c>
      <c r="H137" s="47">
        <f t="shared" ref="H137:I137" si="63">SUM(H138)</f>
        <v>16.7</v>
      </c>
      <c r="I137" s="47">
        <f t="shared" si="63"/>
        <v>10</v>
      </c>
    </row>
    <row r="138" spans="1:9" ht="31.5" x14ac:dyDescent="0.25">
      <c r="A138" s="27" t="s">
        <v>8</v>
      </c>
      <c r="B138" s="28">
        <v>37</v>
      </c>
      <c r="C138" s="29">
        <v>5</v>
      </c>
      <c r="D138" s="30">
        <v>3</v>
      </c>
      <c r="E138" s="31">
        <v>500120</v>
      </c>
      <c r="F138" s="32">
        <v>240</v>
      </c>
      <c r="G138" s="47">
        <v>26.6</v>
      </c>
      <c r="H138" s="47">
        <v>16.7</v>
      </c>
      <c r="I138" s="47">
        <v>10</v>
      </c>
    </row>
    <row r="139" spans="1:9" ht="15.75" x14ac:dyDescent="0.25">
      <c r="A139" s="27" t="s">
        <v>26</v>
      </c>
      <c r="B139" s="28">
        <v>37</v>
      </c>
      <c r="C139" s="29">
        <v>5</v>
      </c>
      <c r="D139" s="30">
        <v>3</v>
      </c>
      <c r="E139" s="31">
        <v>500320</v>
      </c>
      <c r="F139" s="32">
        <v>0</v>
      </c>
      <c r="G139" s="47">
        <f>SUM(G140)</f>
        <v>20</v>
      </c>
      <c r="H139" s="47">
        <f t="shared" ref="H139:I139" si="64">SUM(H140)</f>
        <v>20</v>
      </c>
      <c r="I139" s="47">
        <f t="shared" si="64"/>
        <v>9.8000000000000007</v>
      </c>
    </row>
    <row r="140" spans="1:9" ht="31.5" x14ac:dyDescent="0.25">
      <c r="A140" s="27" t="s">
        <v>8</v>
      </c>
      <c r="B140" s="28">
        <v>37</v>
      </c>
      <c r="C140" s="29">
        <v>5</v>
      </c>
      <c r="D140" s="30">
        <v>3</v>
      </c>
      <c r="E140" s="31">
        <v>500320</v>
      </c>
      <c r="F140" s="32">
        <v>240</v>
      </c>
      <c r="G140" s="47">
        <v>20</v>
      </c>
      <c r="H140" s="47">
        <v>20</v>
      </c>
      <c r="I140" s="47">
        <v>9.8000000000000007</v>
      </c>
    </row>
    <row r="141" spans="1:9" ht="31.5" x14ac:dyDescent="0.25">
      <c r="A141" s="27" t="s">
        <v>27</v>
      </c>
      <c r="B141" s="28">
        <v>37</v>
      </c>
      <c r="C141" s="29">
        <v>5</v>
      </c>
      <c r="D141" s="30">
        <v>3</v>
      </c>
      <c r="E141" s="31">
        <v>500420</v>
      </c>
      <c r="F141" s="32">
        <v>0</v>
      </c>
      <c r="G141" s="47">
        <f>SUM(G142)</f>
        <v>10</v>
      </c>
      <c r="H141" s="47">
        <f t="shared" ref="H141:I141" si="65">SUM(H142)</f>
        <v>7.5</v>
      </c>
      <c r="I141" s="47">
        <f t="shared" si="65"/>
        <v>10</v>
      </c>
    </row>
    <row r="142" spans="1:9" ht="31.5" x14ac:dyDescent="0.25">
      <c r="A142" s="27" t="s">
        <v>8</v>
      </c>
      <c r="B142" s="28">
        <v>37</v>
      </c>
      <c r="C142" s="29">
        <v>5</v>
      </c>
      <c r="D142" s="30">
        <v>3</v>
      </c>
      <c r="E142" s="31">
        <v>500420</v>
      </c>
      <c r="F142" s="32">
        <v>240</v>
      </c>
      <c r="G142" s="47">
        <v>10</v>
      </c>
      <c r="H142" s="47">
        <v>7.5</v>
      </c>
      <c r="I142" s="47">
        <v>10</v>
      </c>
    </row>
    <row r="143" spans="1:9" ht="31.5" x14ac:dyDescent="0.25">
      <c r="A143" s="27" t="s">
        <v>28</v>
      </c>
      <c r="B143" s="28">
        <v>37</v>
      </c>
      <c r="C143" s="29">
        <v>5</v>
      </c>
      <c r="D143" s="30">
        <v>3</v>
      </c>
      <c r="E143" s="31">
        <v>500520</v>
      </c>
      <c r="F143" s="32">
        <v>0</v>
      </c>
      <c r="G143" s="47">
        <f>SUM(G144)</f>
        <v>25.7</v>
      </c>
      <c r="H143" s="47">
        <f t="shared" ref="H143" si="66">SUM(H144)</f>
        <v>46</v>
      </c>
      <c r="I143" s="47">
        <v>34.799999999999997</v>
      </c>
    </row>
    <row r="144" spans="1:9" ht="31.5" x14ac:dyDescent="0.25">
      <c r="A144" s="27" t="s">
        <v>8</v>
      </c>
      <c r="B144" s="28">
        <v>37</v>
      </c>
      <c r="C144" s="29">
        <v>5</v>
      </c>
      <c r="D144" s="30">
        <v>3</v>
      </c>
      <c r="E144" s="31">
        <v>500520</v>
      </c>
      <c r="F144" s="32">
        <v>240</v>
      </c>
      <c r="G144" s="47">
        <v>25.7</v>
      </c>
      <c r="H144" s="47">
        <v>46</v>
      </c>
      <c r="I144" s="47">
        <v>25</v>
      </c>
    </row>
    <row r="145" spans="1:9" ht="18.75" x14ac:dyDescent="0.25">
      <c r="A145" s="395" t="s">
        <v>35</v>
      </c>
      <c r="B145" s="396"/>
      <c r="C145" s="396"/>
      <c r="D145" s="396"/>
      <c r="E145" s="396"/>
      <c r="F145" s="397"/>
      <c r="G145" s="2">
        <f>SUM(G146)</f>
        <v>881.7</v>
      </c>
      <c r="H145" s="2">
        <f t="shared" ref="H145:I145" si="67">SUM(H146)</f>
        <v>932.90000000000009</v>
      </c>
      <c r="I145" s="2">
        <f t="shared" si="67"/>
        <v>957.4</v>
      </c>
    </row>
    <row r="146" spans="1:9" s="10" customFormat="1" ht="15.75" x14ac:dyDescent="0.25">
      <c r="A146" s="3" t="s">
        <v>5</v>
      </c>
      <c r="B146" s="4">
        <v>46</v>
      </c>
      <c r="C146" s="5">
        <v>1</v>
      </c>
      <c r="D146" s="6">
        <v>0</v>
      </c>
      <c r="E146" s="7">
        <v>0</v>
      </c>
      <c r="F146" s="8">
        <v>0</v>
      </c>
      <c r="G146" s="9">
        <f>SUM(G147+G150+G158+G161)</f>
        <v>881.7</v>
      </c>
      <c r="H146" s="9">
        <f t="shared" ref="H146:I146" si="68">SUM(H147+H150+H158+H161)</f>
        <v>932.90000000000009</v>
      </c>
      <c r="I146" s="9">
        <f t="shared" si="68"/>
        <v>957.4</v>
      </c>
    </row>
    <row r="147" spans="1:9" s="18" customFormat="1" ht="63" x14ac:dyDescent="0.25">
      <c r="A147" s="11" t="s">
        <v>6</v>
      </c>
      <c r="B147" s="12">
        <v>46</v>
      </c>
      <c r="C147" s="13">
        <v>1</v>
      </c>
      <c r="D147" s="14">
        <v>2</v>
      </c>
      <c r="E147" s="15">
        <v>0</v>
      </c>
      <c r="F147" s="16">
        <v>0</v>
      </c>
      <c r="G147" s="17">
        <f>SUM(G148)</f>
        <v>387.4</v>
      </c>
      <c r="H147" s="17">
        <f t="shared" ref="H147:I148" si="69">SUM(H148)</f>
        <v>407</v>
      </c>
      <c r="I147" s="17">
        <f t="shared" si="69"/>
        <v>426.9</v>
      </c>
    </row>
    <row r="148" spans="1:9" ht="15.75" x14ac:dyDescent="0.25">
      <c r="A148" s="11" t="s">
        <v>7</v>
      </c>
      <c r="B148" s="12">
        <v>46</v>
      </c>
      <c r="C148" s="13">
        <v>1</v>
      </c>
      <c r="D148" s="14">
        <v>2</v>
      </c>
      <c r="E148" s="15">
        <v>21420</v>
      </c>
      <c r="F148" s="16">
        <v>0</v>
      </c>
      <c r="G148" s="17">
        <f>SUM(G149)</f>
        <v>387.4</v>
      </c>
      <c r="H148" s="17">
        <f t="shared" si="69"/>
        <v>407</v>
      </c>
      <c r="I148" s="17">
        <f t="shared" si="69"/>
        <v>426.9</v>
      </c>
    </row>
    <row r="149" spans="1:9" ht="31.5" x14ac:dyDescent="0.25">
      <c r="A149" s="27" t="s">
        <v>8</v>
      </c>
      <c r="B149" s="28">
        <v>46</v>
      </c>
      <c r="C149" s="29">
        <v>1</v>
      </c>
      <c r="D149" s="30">
        <v>2</v>
      </c>
      <c r="E149" s="31">
        <v>21420</v>
      </c>
      <c r="F149" s="32">
        <v>120</v>
      </c>
      <c r="G149" s="33">
        <v>387.4</v>
      </c>
      <c r="H149" s="33">
        <v>407</v>
      </c>
      <c r="I149" s="33">
        <v>426.9</v>
      </c>
    </row>
    <row r="150" spans="1:9" ht="94.5" x14ac:dyDescent="0.25">
      <c r="A150" s="34" t="s">
        <v>9</v>
      </c>
      <c r="B150" s="28">
        <v>46</v>
      </c>
      <c r="C150" s="29">
        <v>1</v>
      </c>
      <c r="D150" s="30">
        <v>4</v>
      </c>
      <c r="E150" s="31">
        <v>0</v>
      </c>
      <c r="F150" s="32">
        <v>0</v>
      </c>
      <c r="G150" s="33">
        <f>SUM(G151+G154+G156)</f>
        <v>240.20000000000002</v>
      </c>
      <c r="H150" s="33">
        <f t="shared" ref="H150:I150" si="70">SUM(H151+H154+H156)</f>
        <v>260.40000000000003</v>
      </c>
      <c r="I150" s="33">
        <f t="shared" si="70"/>
        <v>261.39999999999998</v>
      </c>
    </row>
    <row r="151" spans="1:9" ht="15.75" x14ac:dyDescent="0.25">
      <c r="A151" s="34" t="s">
        <v>11</v>
      </c>
      <c r="B151" s="28">
        <v>46</v>
      </c>
      <c r="C151" s="29">
        <v>1</v>
      </c>
      <c r="D151" s="30">
        <v>4</v>
      </c>
      <c r="E151" s="31">
        <v>21520</v>
      </c>
      <c r="F151" s="32">
        <v>0</v>
      </c>
      <c r="G151" s="33">
        <f>SUM(G153+G152)</f>
        <v>230.8</v>
      </c>
      <c r="H151" s="33">
        <f t="shared" ref="H151:I151" si="71">SUM(H153+H152)</f>
        <v>251</v>
      </c>
      <c r="I151" s="33">
        <f t="shared" si="71"/>
        <v>252.39999999999998</v>
      </c>
    </row>
    <row r="152" spans="1:9" ht="31.5" x14ac:dyDescent="0.25">
      <c r="A152" s="27" t="s">
        <v>8</v>
      </c>
      <c r="B152" s="28">
        <v>46</v>
      </c>
      <c r="C152" s="29">
        <v>1</v>
      </c>
      <c r="D152" s="30">
        <v>4</v>
      </c>
      <c r="E152" s="31">
        <v>21520</v>
      </c>
      <c r="F152" s="32">
        <v>120</v>
      </c>
      <c r="G152" s="33">
        <v>147.1</v>
      </c>
      <c r="H152" s="33">
        <v>154.5</v>
      </c>
      <c r="I152" s="33">
        <v>162.19999999999999</v>
      </c>
    </row>
    <row r="153" spans="1:9" ht="31.5" x14ac:dyDescent="0.25">
      <c r="A153" s="27" t="s">
        <v>8</v>
      </c>
      <c r="B153" s="28">
        <v>46</v>
      </c>
      <c r="C153" s="29">
        <v>1</v>
      </c>
      <c r="D153" s="30">
        <v>4</v>
      </c>
      <c r="E153" s="31">
        <v>21520</v>
      </c>
      <c r="F153" s="32">
        <v>240</v>
      </c>
      <c r="G153" s="33">
        <v>83.7</v>
      </c>
      <c r="H153" s="33">
        <v>96.5</v>
      </c>
      <c r="I153" s="33">
        <v>90.2</v>
      </c>
    </row>
    <row r="154" spans="1:9" ht="31.5" x14ac:dyDescent="0.25">
      <c r="A154" s="34" t="s">
        <v>12</v>
      </c>
      <c r="B154" s="28">
        <v>46</v>
      </c>
      <c r="C154" s="29">
        <v>1</v>
      </c>
      <c r="D154" s="30">
        <v>4</v>
      </c>
      <c r="E154" s="31">
        <v>23520</v>
      </c>
      <c r="F154" s="32">
        <v>0</v>
      </c>
      <c r="G154" s="33">
        <f>SUM(G155)</f>
        <v>0.8</v>
      </c>
      <c r="H154" s="33">
        <f t="shared" ref="H154:I154" si="72">SUM(H155)</f>
        <v>0.8</v>
      </c>
      <c r="I154" s="33">
        <f t="shared" si="72"/>
        <v>0.8</v>
      </c>
    </row>
    <row r="155" spans="1:9" ht="31.5" x14ac:dyDescent="0.25">
      <c r="A155" s="27" t="s">
        <v>8</v>
      </c>
      <c r="B155" s="42">
        <v>46</v>
      </c>
      <c r="C155" s="43">
        <v>1</v>
      </c>
      <c r="D155" s="44">
        <v>4</v>
      </c>
      <c r="E155" s="45">
        <v>23520</v>
      </c>
      <c r="F155" s="46">
        <v>850</v>
      </c>
      <c r="G155" s="33">
        <v>0.8</v>
      </c>
      <c r="H155" s="33">
        <v>0.8</v>
      </c>
      <c r="I155" s="33">
        <v>0.8</v>
      </c>
    </row>
    <row r="156" spans="1:9" ht="63" x14ac:dyDescent="0.25">
      <c r="A156" s="34" t="s">
        <v>13</v>
      </c>
      <c r="B156" s="28">
        <v>46</v>
      </c>
      <c r="C156" s="29">
        <v>1</v>
      </c>
      <c r="D156" s="30">
        <v>4</v>
      </c>
      <c r="E156" s="31">
        <v>8751120</v>
      </c>
      <c r="F156" s="32">
        <v>0</v>
      </c>
      <c r="G156" s="47">
        <f>SUM(G157)</f>
        <v>8.6</v>
      </c>
      <c r="H156" s="47">
        <f t="shared" ref="H156:I156" si="73">SUM(H157)</f>
        <v>8.6</v>
      </c>
      <c r="I156" s="47">
        <f t="shared" si="73"/>
        <v>8.1999999999999993</v>
      </c>
    </row>
    <row r="157" spans="1:9" ht="94.5" x14ac:dyDescent="0.25">
      <c r="A157" s="27" t="s">
        <v>14</v>
      </c>
      <c r="B157" s="28">
        <v>46</v>
      </c>
      <c r="C157" s="29">
        <v>1</v>
      </c>
      <c r="D157" s="30">
        <v>4</v>
      </c>
      <c r="E157" s="31">
        <v>8751120</v>
      </c>
      <c r="F157" s="32">
        <v>500</v>
      </c>
      <c r="G157" s="47">
        <v>8.6</v>
      </c>
      <c r="H157" s="47">
        <v>8.6</v>
      </c>
      <c r="I157" s="47">
        <v>8.1999999999999993</v>
      </c>
    </row>
    <row r="158" spans="1:9" ht="15.75" x14ac:dyDescent="0.25">
      <c r="A158" s="48" t="s">
        <v>15</v>
      </c>
      <c r="B158" s="42">
        <v>46</v>
      </c>
      <c r="C158" s="43">
        <v>1</v>
      </c>
      <c r="D158" s="44">
        <v>11</v>
      </c>
      <c r="E158" s="45">
        <v>0</v>
      </c>
      <c r="F158" s="46">
        <v>0</v>
      </c>
      <c r="G158" s="33">
        <f>SUM(G159)</f>
        <v>21.5</v>
      </c>
      <c r="H158" s="33">
        <f t="shared" ref="H158:I159" si="74">SUM(H159)</f>
        <v>21.5</v>
      </c>
      <c r="I158" s="33">
        <f t="shared" si="74"/>
        <v>21.5</v>
      </c>
    </row>
    <row r="159" spans="1:9" ht="31.5" x14ac:dyDescent="0.25">
      <c r="A159" s="48" t="s">
        <v>16</v>
      </c>
      <c r="B159" s="42">
        <v>46</v>
      </c>
      <c r="C159" s="43">
        <v>1</v>
      </c>
      <c r="D159" s="44">
        <v>11</v>
      </c>
      <c r="E159" s="45">
        <v>703320</v>
      </c>
      <c r="F159" s="46">
        <v>0</v>
      </c>
      <c r="G159" s="33">
        <f>SUM(G160)</f>
        <v>21.5</v>
      </c>
      <c r="H159" s="33">
        <f t="shared" si="74"/>
        <v>21.5</v>
      </c>
      <c r="I159" s="33">
        <f t="shared" si="74"/>
        <v>21.5</v>
      </c>
    </row>
    <row r="160" spans="1:9" ht="15.75" x14ac:dyDescent="0.25">
      <c r="A160" s="27" t="s">
        <v>17</v>
      </c>
      <c r="B160" s="28">
        <v>46</v>
      </c>
      <c r="C160" s="29">
        <v>1</v>
      </c>
      <c r="D160" s="30">
        <v>11</v>
      </c>
      <c r="E160" s="31">
        <v>703320</v>
      </c>
      <c r="F160" s="32">
        <v>870</v>
      </c>
      <c r="G160" s="33">
        <v>21.5</v>
      </c>
      <c r="H160" s="33">
        <v>21.5</v>
      </c>
      <c r="I160" s="33">
        <v>21.5</v>
      </c>
    </row>
    <row r="161" spans="1:9" s="59" customFormat="1" ht="15.75" x14ac:dyDescent="0.25">
      <c r="A161" s="27" t="s">
        <v>18</v>
      </c>
      <c r="B161" s="28">
        <v>46</v>
      </c>
      <c r="C161" s="29">
        <v>1</v>
      </c>
      <c r="D161" s="30">
        <v>13</v>
      </c>
      <c r="E161" s="31">
        <v>0</v>
      </c>
      <c r="F161" s="32">
        <v>0</v>
      </c>
      <c r="G161" s="33">
        <f>SUM(G162+G165)</f>
        <v>232.59999999999997</v>
      </c>
      <c r="H161" s="33">
        <f t="shared" ref="H161:I161" si="75">SUM(H162+H165)</f>
        <v>244</v>
      </c>
      <c r="I161" s="33">
        <f t="shared" si="75"/>
        <v>247.6</v>
      </c>
    </row>
    <row r="162" spans="1:9" ht="31.5" x14ac:dyDescent="0.25">
      <c r="A162" s="27" t="s">
        <v>19</v>
      </c>
      <c r="B162" s="28">
        <v>46</v>
      </c>
      <c r="C162" s="29">
        <v>1</v>
      </c>
      <c r="D162" s="30">
        <v>13</v>
      </c>
      <c r="E162" s="31">
        <v>20420</v>
      </c>
      <c r="F162" s="32">
        <v>0</v>
      </c>
      <c r="G162" s="33">
        <f>SUM(G164+G163)</f>
        <v>232.39999999999998</v>
      </c>
      <c r="H162" s="33">
        <f t="shared" ref="H162:I162" si="76">SUM(H164+H163)</f>
        <v>243.8</v>
      </c>
      <c r="I162" s="33">
        <f t="shared" si="76"/>
        <v>247.4</v>
      </c>
    </row>
    <row r="163" spans="1:9" ht="31.5" x14ac:dyDescent="0.25">
      <c r="A163" s="27" t="s">
        <v>8</v>
      </c>
      <c r="B163" s="28">
        <v>46</v>
      </c>
      <c r="C163" s="29">
        <v>1</v>
      </c>
      <c r="D163" s="30">
        <v>13</v>
      </c>
      <c r="E163" s="31">
        <v>20420</v>
      </c>
      <c r="F163" s="32">
        <v>120</v>
      </c>
      <c r="G163" s="33">
        <v>178.2</v>
      </c>
      <c r="H163" s="33">
        <v>157.4</v>
      </c>
      <c r="I163" s="33">
        <v>196.5</v>
      </c>
    </row>
    <row r="164" spans="1:9" ht="31.5" x14ac:dyDescent="0.25">
      <c r="A164" s="27" t="s">
        <v>8</v>
      </c>
      <c r="B164" s="28">
        <v>46</v>
      </c>
      <c r="C164" s="29">
        <v>1</v>
      </c>
      <c r="D164" s="30">
        <v>13</v>
      </c>
      <c r="E164" s="31">
        <v>20420</v>
      </c>
      <c r="F164" s="32">
        <v>240</v>
      </c>
      <c r="G164" s="33">
        <v>54.2</v>
      </c>
      <c r="H164" s="33">
        <v>86.4</v>
      </c>
      <c r="I164" s="33">
        <v>50.9</v>
      </c>
    </row>
    <row r="165" spans="1:9" ht="15.75" x14ac:dyDescent="0.25">
      <c r="A165" s="27" t="s">
        <v>17</v>
      </c>
      <c r="B165" s="28">
        <v>46</v>
      </c>
      <c r="C165" s="29">
        <v>1</v>
      </c>
      <c r="D165" s="30">
        <v>13</v>
      </c>
      <c r="E165" s="31">
        <v>922220</v>
      </c>
      <c r="F165" s="32">
        <v>0</v>
      </c>
      <c r="G165" s="33">
        <f>SUM(G166)</f>
        <v>0.2</v>
      </c>
      <c r="H165" s="33">
        <f t="shared" ref="H165:I165" si="77">SUM(H166)</f>
        <v>0.2</v>
      </c>
      <c r="I165" s="33">
        <f t="shared" si="77"/>
        <v>0.2</v>
      </c>
    </row>
    <row r="166" spans="1:9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922220</v>
      </c>
      <c r="F166" s="32">
        <v>850</v>
      </c>
      <c r="G166" s="33">
        <v>0.2</v>
      </c>
      <c r="H166" s="33">
        <v>0.2</v>
      </c>
      <c r="I166" s="33">
        <v>0.2</v>
      </c>
    </row>
    <row r="167" spans="1:9" ht="18.75" x14ac:dyDescent="0.25">
      <c r="A167" s="395" t="s">
        <v>36</v>
      </c>
      <c r="B167" s="396"/>
      <c r="C167" s="396"/>
      <c r="D167" s="396"/>
      <c r="E167" s="396"/>
      <c r="F167" s="397"/>
      <c r="G167" s="2">
        <f>SUM(G168+G189+G193)</f>
        <v>1481</v>
      </c>
      <c r="H167" s="2">
        <f t="shared" ref="H167:I167" si="78">SUM(H168+H189+H193)</f>
        <v>1539.2</v>
      </c>
      <c r="I167" s="2">
        <f t="shared" si="78"/>
        <v>1598.2999999999997</v>
      </c>
    </row>
    <row r="168" spans="1:9" s="10" customFormat="1" ht="15.75" x14ac:dyDescent="0.25">
      <c r="A168" s="3" t="s">
        <v>5</v>
      </c>
      <c r="B168" s="4">
        <v>47</v>
      </c>
      <c r="C168" s="5">
        <v>1</v>
      </c>
      <c r="D168" s="6">
        <v>0</v>
      </c>
      <c r="E168" s="7">
        <v>0</v>
      </c>
      <c r="F168" s="8">
        <v>0</v>
      </c>
      <c r="G168" s="9">
        <f>SUM(G169+G172+G180+G183)</f>
        <v>1405.3</v>
      </c>
      <c r="H168" s="9">
        <f t="shared" ref="H168:I168" si="79">SUM(H169+H172+H180+H183)</f>
        <v>1488.5</v>
      </c>
      <c r="I168" s="9">
        <f t="shared" si="79"/>
        <v>1598.2999999999997</v>
      </c>
    </row>
    <row r="169" spans="1:9" s="18" customFormat="1" ht="63" x14ac:dyDescent="0.25">
      <c r="A169" s="11" t="s">
        <v>6</v>
      </c>
      <c r="B169" s="12">
        <v>47</v>
      </c>
      <c r="C169" s="13">
        <v>1</v>
      </c>
      <c r="D169" s="14">
        <v>2</v>
      </c>
      <c r="E169" s="15">
        <v>0</v>
      </c>
      <c r="F169" s="16">
        <v>0</v>
      </c>
      <c r="G169" s="17">
        <f>SUM(G170)</f>
        <v>387.4</v>
      </c>
      <c r="H169" s="17">
        <f t="shared" ref="H169:I170" si="80">SUM(H170)</f>
        <v>407</v>
      </c>
      <c r="I169" s="17">
        <f t="shared" si="80"/>
        <v>426.9</v>
      </c>
    </row>
    <row r="170" spans="1:9" ht="15.75" x14ac:dyDescent="0.25">
      <c r="A170" s="11" t="s">
        <v>7</v>
      </c>
      <c r="B170" s="12">
        <v>47</v>
      </c>
      <c r="C170" s="13">
        <v>1</v>
      </c>
      <c r="D170" s="14">
        <v>2</v>
      </c>
      <c r="E170" s="15">
        <v>21420</v>
      </c>
      <c r="F170" s="16">
        <v>0</v>
      </c>
      <c r="G170" s="17">
        <f>SUM(G171)</f>
        <v>387.4</v>
      </c>
      <c r="H170" s="17">
        <f t="shared" si="80"/>
        <v>407</v>
      </c>
      <c r="I170" s="17">
        <f t="shared" si="80"/>
        <v>426.9</v>
      </c>
    </row>
    <row r="171" spans="1:9" ht="31.5" x14ac:dyDescent="0.25">
      <c r="A171" s="27" t="s">
        <v>8</v>
      </c>
      <c r="B171" s="28">
        <v>47</v>
      </c>
      <c r="C171" s="29">
        <v>1</v>
      </c>
      <c r="D171" s="30">
        <v>2</v>
      </c>
      <c r="E171" s="31">
        <v>21420</v>
      </c>
      <c r="F171" s="32">
        <v>120</v>
      </c>
      <c r="G171" s="33">
        <v>387.4</v>
      </c>
      <c r="H171" s="33">
        <v>407</v>
      </c>
      <c r="I171" s="33">
        <v>426.9</v>
      </c>
    </row>
    <row r="172" spans="1:9" ht="94.5" x14ac:dyDescent="0.25">
      <c r="A172" s="34" t="s">
        <v>9</v>
      </c>
      <c r="B172" s="28">
        <v>47</v>
      </c>
      <c r="C172" s="29">
        <v>1</v>
      </c>
      <c r="D172" s="30">
        <v>4</v>
      </c>
      <c r="E172" s="31">
        <v>0</v>
      </c>
      <c r="F172" s="32">
        <v>0</v>
      </c>
      <c r="G172" s="33">
        <f>SUM(G173+G176+G178)</f>
        <v>524.6</v>
      </c>
      <c r="H172" s="33">
        <f t="shared" ref="H172:I172" si="81">SUM(H173+H176+H178)</f>
        <v>568.70000000000005</v>
      </c>
      <c r="I172" s="33">
        <f t="shared" si="81"/>
        <v>592.29999999999995</v>
      </c>
    </row>
    <row r="173" spans="1:9" ht="15.75" x14ac:dyDescent="0.25">
      <c r="A173" s="34" t="s">
        <v>11</v>
      </c>
      <c r="B173" s="28">
        <v>47</v>
      </c>
      <c r="C173" s="29">
        <v>1</v>
      </c>
      <c r="D173" s="30">
        <v>4</v>
      </c>
      <c r="E173" s="31">
        <v>21520</v>
      </c>
      <c r="F173" s="32">
        <v>0</v>
      </c>
      <c r="G173" s="33">
        <f>SUM(G175+G174)</f>
        <v>508.5</v>
      </c>
      <c r="H173" s="33">
        <f t="shared" ref="H173:I173" si="82">SUM(H175+H174)</f>
        <v>552.6</v>
      </c>
      <c r="I173" s="33">
        <f t="shared" si="82"/>
        <v>576.79999999999995</v>
      </c>
    </row>
    <row r="174" spans="1:9" ht="31.5" x14ac:dyDescent="0.25">
      <c r="A174" s="27" t="s">
        <v>8</v>
      </c>
      <c r="B174" s="28">
        <v>47</v>
      </c>
      <c r="C174" s="29">
        <v>1</v>
      </c>
      <c r="D174" s="30">
        <v>4</v>
      </c>
      <c r="E174" s="31">
        <v>21520</v>
      </c>
      <c r="F174" s="32">
        <v>120</v>
      </c>
      <c r="G174" s="33">
        <v>298.2</v>
      </c>
      <c r="H174" s="33">
        <v>313.10000000000002</v>
      </c>
      <c r="I174" s="33">
        <v>328.4</v>
      </c>
    </row>
    <row r="175" spans="1:9" ht="31.5" x14ac:dyDescent="0.25">
      <c r="A175" s="27" t="s">
        <v>8</v>
      </c>
      <c r="B175" s="28">
        <v>47</v>
      </c>
      <c r="C175" s="29">
        <v>1</v>
      </c>
      <c r="D175" s="30">
        <v>4</v>
      </c>
      <c r="E175" s="31">
        <v>21520</v>
      </c>
      <c r="F175" s="32">
        <v>240</v>
      </c>
      <c r="G175" s="33">
        <v>210.3</v>
      </c>
      <c r="H175" s="33">
        <v>239.5</v>
      </c>
      <c r="I175" s="33">
        <v>248.4</v>
      </c>
    </row>
    <row r="176" spans="1:9" ht="31.5" x14ac:dyDescent="0.25">
      <c r="A176" s="34" t="s">
        <v>12</v>
      </c>
      <c r="B176" s="28">
        <v>47</v>
      </c>
      <c r="C176" s="29">
        <v>1</v>
      </c>
      <c r="D176" s="30">
        <v>4</v>
      </c>
      <c r="E176" s="31">
        <v>23520</v>
      </c>
      <c r="F176" s="32">
        <v>0</v>
      </c>
      <c r="G176" s="33">
        <f>SUM(G177)</f>
        <v>3.2</v>
      </c>
      <c r="H176" s="33">
        <f t="shared" ref="H176:I176" si="83">SUM(H177)</f>
        <v>3.2</v>
      </c>
      <c r="I176" s="33">
        <f t="shared" si="83"/>
        <v>3.2</v>
      </c>
    </row>
    <row r="177" spans="1:9" ht="31.5" x14ac:dyDescent="0.25">
      <c r="A177" s="27" t="s">
        <v>8</v>
      </c>
      <c r="B177" s="42">
        <v>47</v>
      </c>
      <c r="C177" s="43">
        <v>1</v>
      </c>
      <c r="D177" s="44">
        <v>4</v>
      </c>
      <c r="E177" s="45">
        <v>23520</v>
      </c>
      <c r="F177" s="46">
        <v>850</v>
      </c>
      <c r="G177" s="33">
        <v>3.2</v>
      </c>
      <c r="H177" s="33">
        <v>3.2</v>
      </c>
      <c r="I177" s="33">
        <v>3.2</v>
      </c>
    </row>
    <row r="178" spans="1:9" ht="63" x14ac:dyDescent="0.25">
      <c r="A178" s="34" t="s">
        <v>13</v>
      </c>
      <c r="B178" s="28">
        <v>47</v>
      </c>
      <c r="C178" s="29">
        <v>1</v>
      </c>
      <c r="D178" s="30">
        <v>4</v>
      </c>
      <c r="E178" s="31">
        <v>8751120</v>
      </c>
      <c r="F178" s="32">
        <v>0</v>
      </c>
      <c r="G178" s="47">
        <f>SUM(G179)</f>
        <v>12.9</v>
      </c>
      <c r="H178" s="47">
        <f t="shared" ref="H178:I178" si="84">SUM(H179)</f>
        <v>12.9</v>
      </c>
      <c r="I178" s="47">
        <f t="shared" si="84"/>
        <v>12.3</v>
      </c>
    </row>
    <row r="179" spans="1:9" ht="94.5" x14ac:dyDescent="0.25">
      <c r="A179" s="27" t="s">
        <v>14</v>
      </c>
      <c r="B179" s="28">
        <v>47</v>
      </c>
      <c r="C179" s="29">
        <v>1</v>
      </c>
      <c r="D179" s="30">
        <v>4</v>
      </c>
      <c r="E179" s="31">
        <v>8751120</v>
      </c>
      <c r="F179" s="32">
        <v>500</v>
      </c>
      <c r="G179" s="47">
        <v>12.9</v>
      </c>
      <c r="H179" s="47">
        <v>12.9</v>
      </c>
      <c r="I179" s="47">
        <v>12.3</v>
      </c>
    </row>
    <row r="180" spans="1:9" ht="15.75" x14ac:dyDescent="0.25">
      <c r="A180" s="48" t="s">
        <v>15</v>
      </c>
      <c r="B180" s="42">
        <v>47</v>
      </c>
      <c r="C180" s="43">
        <v>1</v>
      </c>
      <c r="D180" s="44">
        <v>11</v>
      </c>
      <c r="E180" s="45">
        <v>0</v>
      </c>
      <c r="F180" s="46">
        <v>0</v>
      </c>
      <c r="G180" s="33">
        <f>SUM(G181)</f>
        <v>21.5</v>
      </c>
      <c r="H180" s="33">
        <f t="shared" ref="H180:I181" si="85">SUM(H181)</f>
        <v>21.5</v>
      </c>
      <c r="I180" s="33">
        <f t="shared" si="85"/>
        <v>21.5</v>
      </c>
    </row>
    <row r="181" spans="1:9" ht="31.5" x14ac:dyDescent="0.25">
      <c r="A181" s="48" t="s">
        <v>16</v>
      </c>
      <c r="B181" s="42">
        <v>47</v>
      </c>
      <c r="C181" s="43">
        <v>1</v>
      </c>
      <c r="D181" s="44">
        <v>11</v>
      </c>
      <c r="E181" s="45">
        <v>703320</v>
      </c>
      <c r="F181" s="46">
        <v>0</v>
      </c>
      <c r="G181" s="33">
        <f>SUM(G182)</f>
        <v>21.5</v>
      </c>
      <c r="H181" s="33">
        <f t="shared" si="85"/>
        <v>21.5</v>
      </c>
      <c r="I181" s="33">
        <f t="shared" si="85"/>
        <v>21.5</v>
      </c>
    </row>
    <row r="182" spans="1:9" ht="15.75" x14ac:dyDescent="0.25">
      <c r="A182" s="27" t="s">
        <v>17</v>
      </c>
      <c r="B182" s="28">
        <v>47</v>
      </c>
      <c r="C182" s="29">
        <v>1</v>
      </c>
      <c r="D182" s="30">
        <v>11</v>
      </c>
      <c r="E182" s="31">
        <v>703320</v>
      </c>
      <c r="F182" s="32">
        <v>870</v>
      </c>
      <c r="G182" s="33">
        <v>21.5</v>
      </c>
      <c r="H182" s="33">
        <v>21.5</v>
      </c>
      <c r="I182" s="33">
        <v>21.5</v>
      </c>
    </row>
    <row r="183" spans="1:9" s="59" customFormat="1" ht="15.75" x14ac:dyDescent="0.25">
      <c r="A183" s="27" t="s">
        <v>18</v>
      </c>
      <c r="B183" s="28">
        <v>47</v>
      </c>
      <c r="C183" s="29">
        <v>1</v>
      </c>
      <c r="D183" s="30">
        <v>13</v>
      </c>
      <c r="E183" s="31">
        <v>0</v>
      </c>
      <c r="F183" s="32">
        <v>0</v>
      </c>
      <c r="G183" s="33">
        <f>SUM(G184+G187)</f>
        <v>471.8</v>
      </c>
      <c r="H183" s="33">
        <f t="shared" ref="H183:I183" si="86">SUM(H184+H187)</f>
        <v>491.3</v>
      </c>
      <c r="I183" s="33">
        <f t="shared" si="86"/>
        <v>557.59999999999991</v>
      </c>
    </row>
    <row r="184" spans="1:9" ht="31.5" x14ac:dyDescent="0.25">
      <c r="A184" s="27" t="s">
        <v>19</v>
      </c>
      <c r="B184" s="28">
        <v>47</v>
      </c>
      <c r="C184" s="29">
        <v>1</v>
      </c>
      <c r="D184" s="30">
        <v>13</v>
      </c>
      <c r="E184" s="31">
        <v>20420</v>
      </c>
      <c r="F184" s="32">
        <v>0</v>
      </c>
      <c r="G184" s="33">
        <f>SUM(G186+G185)</f>
        <v>471.5</v>
      </c>
      <c r="H184" s="33">
        <f t="shared" ref="H184:I184" si="87">SUM(H186+H185)</f>
        <v>491</v>
      </c>
      <c r="I184" s="33">
        <f t="shared" si="87"/>
        <v>557.29999999999995</v>
      </c>
    </row>
    <row r="185" spans="1:9" ht="31.5" x14ac:dyDescent="0.25">
      <c r="A185" s="27" t="s">
        <v>8</v>
      </c>
      <c r="B185" s="28">
        <v>47</v>
      </c>
      <c r="C185" s="29">
        <v>1</v>
      </c>
      <c r="D185" s="30">
        <v>13</v>
      </c>
      <c r="E185" s="31">
        <v>20420</v>
      </c>
      <c r="F185" s="32">
        <v>120</v>
      </c>
      <c r="G185" s="33">
        <v>356.4</v>
      </c>
      <c r="H185" s="33">
        <v>315.5</v>
      </c>
      <c r="I185" s="33">
        <v>392.9</v>
      </c>
    </row>
    <row r="186" spans="1:9" ht="31.5" x14ac:dyDescent="0.25">
      <c r="A186" s="27" t="s">
        <v>8</v>
      </c>
      <c r="B186" s="28">
        <v>47</v>
      </c>
      <c r="C186" s="29">
        <v>1</v>
      </c>
      <c r="D186" s="30">
        <v>13</v>
      </c>
      <c r="E186" s="31">
        <v>20420</v>
      </c>
      <c r="F186" s="32">
        <v>240</v>
      </c>
      <c r="G186" s="33">
        <v>115.1</v>
      </c>
      <c r="H186" s="33">
        <v>175.5</v>
      </c>
      <c r="I186" s="33">
        <v>164.4</v>
      </c>
    </row>
    <row r="187" spans="1:9" ht="15.75" x14ac:dyDescent="0.25">
      <c r="A187" s="27" t="s">
        <v>17</v>
      </c>
      <c r="B187" s="28">
        <v>47</v>
      </c>
      <c r="C187" s="29">
        <v>1</v>
      </c>
      <c r="D187" s="30">
        <v>13</v>
      </c>
      <c r="E187" s="31">
        <v>922220</v>
      </c>
      <c r="F187" s="32">
        <v>0</v>
      </c>
      <c r="G187" s="33">
        <f>SUM(G188)</f>
        <v>0.3</v>
      </c>
      <c r="H187" s="33">
        <f t="shared" ref="H187:I187" si="88">SUM(H188)</f>
        <v>0.3</v>
      </c>
      <c r="I187" s="33">
        <f t="shared" si="88"/>
        <v>0.3</v>
      </c>
    </row>
    <row r="188" spans="1:9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922220</v>
      </c>
      <c r="F188" s="32">
        <v>850</v>
      </c>
      <c r="G188" s="33">
        <v>0.3</v>
      </c>
      <c r="H188" s="33">
        <v>0.3</v>
      </c>
      <c r="I188" s="33">
        <v>0.3</v>
      </c>
    </row>
    <row r="189" spans="1:9" s="10" customFormat="1" ht="15.75" x14ac:dyDescent="0.25">
      <c r="A189" s="50" t="s">
        <v>20</v>
      </c>
      <c r="B189" s="51">
        <v>47</v>
      </c>
      <c r="C189" s="52">
        <v>4</v>
      </c>
      <c r="D189" s="53">
        <v>0</v>
      </c>
      <c r="E189" s="54">
        <v>0</v>
      </c>
      <c r="F189" s="55">
        <v>0</v>
      </c>
      <c r="G189" s="56">
        <f>SUM(G190)</f>
        <v>50</v>
      </c>
      <c r="H189" s="56">
        <f t="shared" ref="H189:I191" si="89">SUM(H190)</f>
        <v>30</v>
      </c>
      <c r="I189" s="56">
        <f t="shared" si="89"/>
        <v>0</v>
      </c>
    </row>
    <row r="190" spans="1:9" ht="15.75" x14ac:dyDescent="0.25">
      <c r="A190" s="34" t="s">
        <v>21</v>
      </c>
      <c r="B190" s="28">
        <v>47</v>
      </c>
      <c r="C190" s="29">
        <v>4</v>
      </c>
      <c r="D190" s="30">
        <v>9</v>
      </c>
      <c r="E190" s="31">
        <v>0</v>
      </c>
      <c r="F190" s="32">
        <v>0</v>
      </c>
      <c r="G190" s="33">
        <f>G191</f>
        <v>50</v>
      </c>
      <c r="H190" s="33">
        <f t="shared" si="89"/>
        <v>30</v>
      </c>
      <c r="I190" s="33">
        <f t="shared" si="89"/>
        <v>0</v>
      </c>
    </row>
    <row r="191" spans="1:9" ht="31.5" x14ac:dyDescent="0.25">
      <c r="A191" s="34" t="s">
        <v>22</v>
      </c>
      <c r="B191" s="28">
        <v>47</v>
      </c>
      <c r="C191" s="29">
        <v>4</v>
      </c>
      <c r="D191" s="30">
        <v>9</v>
      </c>
      <c r="E191" s="57">
        <v>409420</v>
      </c>
      <c r="F191" s="32">
        <v>0</v>
      </c>
      <c r="G191" s="33">
        <f>SUM(G192)</f>
        <v>50</v>
      </c>
      <c r="H191" s="33">
        <f t="shared" si="89"/>
        <v>30</v>
      </c>
      <c r="I191" s="33">
        <f t="shared" si="89"/>
        <v>0</v>
      </c>
    </row>
    <row r="192" spans="1:9" ht="31.5" x14ac:dyDescent="0.25">
      <c r="A192" s="34" t="s">
        <v>22</v>
      </c>
      <c r="B192" s="28">
        <v>47</v>
      </c>
      <c r="C192" s="29">
        <v>4</v>
      </c>
      <c r="D192" s="30">
        <v>9</v>
      </c>
      <c r="E192" s="31">
        <v>409420</v>
      </c>
      <c r="F192" s="32">
        <v>240</v>
      </c>
      <c r="G192" s="47">
        <v>50</v>
      </c>
      <c r="H192" s="47">
        <v>30</v>
      </c>
      <c r="I192" s="47">
        <v>0</v>
      </c>
    </row>
    <row r="193" spans="1:9" s="10" customFormat="1" ht="15.75" x14ac:dyDescent="0.25">
      <c r="A193" s="50" t="s">
        <v>23</v>
      </c>
      <c r="B193" s="51">
        <v>47</v>
      </c>
      <c r="C193" s="52">
        <v>5</v>
      </c>
      <c r="D193" s="53">
        <v>0</v>
      </c>
      <c r="E193" s="54">
        <v>0</v>
      </c>
      <c r="F193" s="55">
        <v>0</v>
      </c>
      <c r="G193" s="56">
        <f>SUM(G194)</f>
        <v>25.700000000000003</v>
      </c>
      <c r="H193" s="56">
        <f t="shared" ref="H193:I193" si="90">SUM(H194)</f>
        <v>20.7</v>
      </c>
      <c r="I193" s="56">
        <f t="shared" si="90"/>
        <v>0</v>
      </c>
    </row>
    <row r="194" spans="1:9" ht="15.75" x14ac:dyDescent="0.25">
      <c r="A194" s="34" t="s">
        <v>24</v>
      </c>
      <c r="B194" s="28">
        <v>47</v>
      </c>
      <c r="C194" s="29">
        <v>5</v>
      </c>
      <c r="D194" s="30">
        <v>3</v>
      </c>
      <c r="E194" s="31">
        <v>0</v>
      </c>
      <c r="F194" s="32">
        <v>0</v>
      </c>
      <c r="G194" s="47">
        <f>SUM(G195+G197+G199+G201)</f>
        <v>25.700000000000003</v>
      </c>
      <c r="H194" s="47">
        <f t="shared" ref="H194:I194" si="91">SUM(H195+H197+H199+H201)</f>
        <v>20.7</v>
      </c>
      <c r="I194" s="47">
        <f t="shared" si="91"/>
        <v>0</v>
      </c>
    </row>
    <row r="195" spans="1:9" ht="15.75" x14ac:dyDescent="0.25">
      <c r="A195" s="34" t="s">
        <v>25</v>
      </c>
      <c r="B195" s="28">
        <v>47</v>
      </c>
      <c r="C195" s="29">
        <v>5</v>
      </c>
      <c r="D195" s="30">
        <v>3</v>
      </c>
      <c r="E195" s="31">
        <v>500120</v>
      </c>
      <c r="F195" s="32">
        <v>0</v>
      </c>
      <c r="G195" s="47">
        <f>SUM(G196)</f>
        <v>16.600000000000001</v>
      </c>
      <c r="H195" s="47">
        <f t="shared" ref="H195:I195" si="92">SUM(H196)</f>
        <v>0</v>
      </c>
      <c r="I195" s="47">
        <f t="shared" si="92"/>
        <v>0</v>
      </c>
    </row>
    <row r="196" spans="1:9" ht="31.5" x14ac:dyDescent="0.25">
      <c r="A196" s="27" t="s">
        <v>8</v>
      </c>
      <c r="B196" s="28">
        <v>47</v>
      </c>
      <c r="C196" s="29">
        <v>5</v>
      </c>
      <c r="D196" s="30">
        <v>3</v>
      </c>
      <c r="E196" s="31">
        <v>500120</v>
      </c>
      <c r="F196" s="32">
        <v>240</v>
      </c>
      <c r="G196" s="47">
        <v>16.600000000000001</v>
      </c>
      <c r="H196" s="47">
        <v>0</v>
      </c>
      <c r="I196" s="47">
        <v>0</v>
      </c>
    </row>
    <row r="197" spans="1:9" ht="15.75" x14ac:dyDescent="0.25">
      <c r="A197" s="27" t="s">
        <v>26</v>
      </c>
      <c r="B197" s="28">
        <v>47</v>
      </c>
      <c r="C197" s="29">
        <v>5</v>
      </c>
      <c r="D197" s="30">
        <v>3</v>
      </c>
      <c r="E197" s="31">
        <v>500320</v>
      </c>
      <c r="F197" s="32">
        <v>0</v>
      </c>
      <c r="G197" s="47">
        <f>SUM(G198)</f>
        <v>0</v>
      </c>
      <c r="H197" s="47">
        <f t="shared" ref="H197:I197" si="93">SUM(H198)</f>
        <v>0</v>
      </c>
      <c r="I197" s="47">
        <f t="shared" si="93"/>
        <v>0</v>
      </c>
    </row>
    <row r="198" spans="1:9" ht="31.5" x14ac:dyDescent="0.25">
      <c r="A198" s="27" t="s">
        <v>8</v>
      </c>
      <c r="B198" s="28">
        <v>47</v>
      </c>
      <c r="C198" s="29">
        <v>5</v>
      </c>
      <c r="D198" s="30">
        <v>3</v>
      </c>
      <c r="E198" s="31">
        <v>500320</v>
      </c>
      <c r="F198" s="32">
        <v>240</v>
      </c>
      <c r="G198" s="47">
        <v>0</v>
      </c>
      <c r="H198" s="47">
        <v>0</v>
      </c>
      <c r="I198" s="47">
        <v>0</v>
      </c>
    </row>
    <row r="199" spans="1:9" ht="31.5" x14ac:dyDescent="0.25">
      <c r="A199" s="27" t="s">
        <v>27</v>
      </c>
      <c r="B199" s="28">
        <v>47</v>
      </c>
      <c r="C199" s="29">
        <v>5</v>
      </c>
      <c r="D199" s="30">
        <v>3</v>
      </c>
      <c r="E199" s="31">
        <v>500420</v>
      </c>
      <c r="F199" s="32">
        <v>0</v>
      </c>
      <c r="G199" s="47">
        <f>SUM(G200)</f>
        <v>0</v>
      </c>
      <c r="H199" s="47">
        <f t="shared" ref="H199:I199" si="94">SUM(H200)</f>
        <v>0</v>
      </c>
      <c r="I199" s="47">
        <f t="shared" si="94"/>
        <v>0</v>
      </c>
    </row>
    <row r="200" spans="1:9" ht="31.5" x14ac:dyDescent="0.25">
      <c r="A200" s="27" t="s">
        <v>8</v>
      </c>
      <c r="B200" s="28">
        <v>47</v>
      </c>
      <c r="C200" s="29">
        <v>5</v>
      </c>
      <c r="D200" s="30">
        <v>3</v>
      </c>
      <c r="E200" s="31">
        <v>500420</v>
      </c>
      <c r="F200" s="32">
        <v>240</v>
      </c>
      <c r="G200" s="47">
        <v>0</v>
      </c>
      <c r="H200" s="47">
        <v>0</v>
      </c>
      <c r="I200" s="47">
        <v>0</v>
      </c>
    </row>
    <row r="201" spans="1:9" ht="31.5" x14ac:dyDescent="0.25">
      <c r="A201" s="27" t="s">
        <v>28</v>
      </c>
      <c r="B201" s="28">
        <v>47</v>
      </c>
      <c r="C201" s="29">
        <v>5</v>
      </c>
      <c r="D201" s="30">
        <v>3</v>
      </c>
      <c r="E201" s="31">
        <v>500520</v>
      </c>
      <c r="F201" s="32">
        <v>0</v>
      </c>
      <c r="G201" s="47">
        <f>SUM(G202)</f>
        <v>9.1</v>
      </c>
      <c r="H201" s="47">
        <f t="shared" ref="H201" si="95">SUM(H202)</f>
        <v>20.7</v>
      </c>
      <c r="I201" s="47">
        <v>0</v>
      </c>
    </row>
    <row r="202" spans="1:9" ht="31.5" x14ac:dyDescent="0.25">
      <c r="A202" s="27" t="s">
        <v>8</v>
      </c>
      <c r="B202" s="28">
        <v>47</v>
      </c>
      <c r="C202" s="29">
        <v>5</v>
      </c>
      <c r="D202" s="30">
        <v>3</v>
      </c>
      <c r="E202" s="31">
        <v>500520</v>
      </c>
      <c r="F202" s="32">
        <v>240</v>
      </c>
      <c r="G202" s="47">
        <v>9.1</v>
      </c>
      <c r="H202" s="47">
        <v>20.7</v>
      </c>
      <c r="I202" s="47">
        <v>0</v>
      </c>
    </row>
    <row r="203" spans="1:9" ht="56.25" x14ac:dyDescent="0.3">
      <c r="A203" s="69" t="s">
        <v>37</v>
      </c>
      <c r="B203" s="70">
        <v>50</v>
      </c>
      <c r="C203" s="71">
        <v>0</v>
      </c>
      <c r="D203" s="71">
        <v>0</v>
      </c>
      <c r="E203" s="72">
        <v>0</v>
      </c>
      <c r="F203" s="70">
        <v>0</v>
      </c>
      <c r="G203" s="73">
        <f>G204+G232+G235+G247+G250+G257+G264</f>
        <v>34152.400000000001</v>
      </c>
      <c r="H203" s="73">
        <f>H204+H232+H235+H247+H250+H257+H264</f>
        <v>30291.4</v>
      </c>
      <c r="I203" s="73">
        <f>I204+I232+I235+I247+I250+I257+I264</f>
        <v>34418.26</v>
      </c>
    </row>
    <row r="204" spans="1:9" ht="15.75" x14ac:dyDescent="0.25">
      <c r="A204" s="74" t="s">
        <v>5</v>
      </c>
      <c r="B204" s="75">
        <v>50</v>
      </c>
      <c r="C204" s="76">
        <v>1</v>
      </c>
      <c r="D204" s="76">
        <v>0</v>
      </c>
      <c r="E204" s="77">
        <v>0</v>
      </c>
      <c r="F204" s="75">
        <v>0</v>
      </c>
      <c r="G204" s="78">
        <f>G205+G210+G219</f>
        <v>8610.7000000000007</v>
      </c>
      <c r="H204" s="78">
        <f t="shared" ref="H204:I204" si="96">H205+H210+H219</f>
        <v>7636.6</v>
      </c>
      <c r="I204" s="78">
        <f t="shared" si="96"/>
        <v>8672.26</v>
      </c>
    </row>
    <row r="205" spans="1:9" ht="78.75" x14ac:dyDescent="0.25">
      <c r="A205" s="79" t="s">
        <v>38</v>
      </c>
      <c r="B205" s="90">
        <v>50</v>
      </c>
      <c r="C205" s="81">
        <v>1</v>
      </c>
      <c r="D205" s="81">
        <v>3</v>
      </c>
      <c r="E205" s="82">
        <v>0</v>
      </c>
      <c r="F205" s="83">
        <v>0</v>
      </c>
      <c r="G205" s="84">
        <f>SUM(G206)</f>
        <v>142.4</v>
      </c>
      <c r="H205" s="84">
        <f t="shared" ref="H205:I206" si="97">SUM(H206)</f>
        <v>126.19999999999999</v>
      </c>
      <c r="I205" s="84">
        <f t="shared" si="97"/>
        <v>143.56</v>
      </c>
    </row>
    <row r="206" spans="1:9" ht="15.75" x14ac:dyDescent="0.25">
      <c r="A206" s="86" t="s">
        <v>7</v>
      </c>
      <c r="B206" s="80">
        <v>50</v>
      </c>
      <c r="C206" s="87">
        <v>1</v>
      </c>
      <c r="D206" s="87">
        <v>3</v>
      </c>
      <c r="E206" s="88">
        <v>20000</v>
      </c>
      <c r="F206" s="80">
        <v>0</v>
      </c>
      <c r="G206" s="89">
        <f>SUM(G207)</f>
        <v>142.4</v>
      </c>
      <c r="H206" s="89">
        <f t="shared" si="97"/>
        <v>126.19999999999999</v>
      </c>
      <c r="I206" s="89">
        <f t="shared" si="97"/>
        <v>143.56</v>
      </c>
    </row>
    <row r="207" spans="1:9" ht="31.5" x14ac:dyDescent="0.25">
      <c r="A207" s="86" t="s">
        <v>39</v>
      </c>
      <c r="B207" s="80">
        <v>50</v>
      </c>
      <c r="C207" s="87">
        <v>1</v>
      </c>
      <c r="D207" s="87">
        <v>3</v>
      </c>
      <c r="E207" s="88">
        <v>21020</v>
      </c>
      <c r="F207" s="80">
        <v>0</v>
      </c>
      <c r="G207" s="89">
        <f>SUM(G208+G209)</f>
        <v>142.4</v>
      </c>
      <c r="H207" s="89">
        <f t="shared" ref="H207:I207" si="98">SUM(H208+H209)</f>
        <v>126.19999999999999</v>
      </c>
      <c r="I207" s="89">
        <f t="shared" si="98"/>
        <v>143.56</v>
      </c>
    </row>
    <row r="208" spans="1:9" s="97" customFormat="1" ht="31.5" x14ac:dyDescent="0.25">
      <c r="A208" s="91" t="s">
        <v>8</v>
      </c>
      <c r="B208" s="92">
        <v>50</v>
      </c>
      <c r="C208" s="93">
        <v>1</v>
      </c>
      <c r="D208" s="93">
        <v>3</v>
      </c>
      <c r="E208" s="94">
        <v>21020</v>
      </c>
      <c r="F208" s="92">
        <v>120</v>
      </c>
      <c r="G208" s="95">
        <v>82.5</v>
      </c>
      <c r="H208" s="96">
        <v>73.099999999999994</v>
      </c>
      <c r="I208" s="96">
        <v>83.16</v>
      </c>
    </row>
    <row r="209" spans="1:9" s="97" customFormat="1" ht="31.5" x14ac:dyDescent="0.25">
      <c r="A209" s="91" t="s">
        <v>8</v>
      </c>
      <c r="B209" s="92">
        <v>50</v>
      </c>
      <c r="C209" s="93">
        <v>1</v>
      </c>
      <c r="D209" s="93">
        <v>3</v>
      </c>
      <c r="E209" s="94">
        <v>21120</v>
      </c>
      <c r="F209" s="92">
        <v>120</v>
      </c>
      <c r="G209" s="95">
        <v>59.9</v>
      </c>
      <c r="H209" s="96">
        <v>53.1</v>
      </c>
      <c r="I209" s="96">
        <v>60.4</v>
      </c>
    </row>
    <row r="210" spans="1:9" ht="94.5" x14ac:dyDescent="0.25">
      <c r="A210" s="79" t="s">
        <v>9</v>
      </c>
      <c r="B210" s="90">
        <v>50</v>
      </c>
      <c r="C210" s="81">
        <v>1</v>
      </c>
      <c r="D210" s="81">
        <v>4</v>
      </c>
      <c r="E210" s="82">
        <v>0</v>
      </c>
      <c r="F210" s="83">
        <v>0</v>
      </c>
      <c r="G210" s="84">
        <f>G211+G217</f>
        <v>7064.4000000000005</v>
      </c>
      <c r="H210" s="84">
        <f t="shared" ref="H210:I210" si="99">H211+H217</f>
        <v>6265.7000000000007</v>
      </c>
      <c r="I210" s="84">
        <f t="shared" si="99"/>
        <v>7113.6</v>
      </c>
    </row>
    <row r="211" spans="1:9" ht="15.75" x14ac:dyDescent="0.25">
      <c r="A211" s="86" t="s">
        <v>7</v>
      </c>
      <c r="B211" s="80">
        <v>50</v>
      </c>
      <c r="C211" s="87">
        <v>1</v>
      </c>
      <c r="D211" s="87">
        <v>4</v>
      </c>
      <c r="E211" s="88">
        <v>20000</v>
      </c>
      <c r="F211" s="80">
        <v>0</v>
      </c>
      <c r="G211" s="89">
        <f>G212+G215</f>
        <v>6234.4000000000005</v>
      </c>
      <c r="H211" s="89">
        <f t="shared" ref="H211:I211" si="100">H212+H215</f>
        <v>5529.6</v>
      </c>
      <c r="I211" s="89">
        <f t="shared" si="100"/>
        <v>6277</v>
      </c>
    </row>
    <row r="212" spans="1:9" ht="15.75" x14ac:dyDescent="0.25">
      <c r="A212" s="86" t="s">
        <v>11</v>
      </c>
      <c r="B212" s="80">
        <v>50</v>
      </c>
      <c r="C212" s="87">
        <v>1</v>
      </c>
      <c r="D212" s="87">
        <v>4</v>
      </c>
      <c r="E212" s="88">
        <v>21520</v>
      </c>
      <c r="F212" s="80">
        <v>0</v>
      </c>
      <c r="G212" s="89">
        <f>SUM(G213+G214)</f>
        <v>5897.2000000000007</v>
      </c>
      <c r="H212" s="89">
        <f t="shared" ref="H212:I212" si="101">SUM(H213+H214)</f>
        <v>5230.6000000000004</v>
      </c>
      <c r="I212" s="89">
        <f t="shared" si="101"/>
        <v>5937.1</v>
      </c>
    </row>
    <row r="213" spans="1:9" s="97" customFormat="1" ht="31.5" x14ac:dyDescent="0.25">
      <c r="A213" s="91" t="s">
        <v>8</v>
      </c>
      <c r="B213" s="92">
        <v>50</v>
      </c>
      <c r="C213" s="93">
        <v>1</v>
      </c>
      <c r="D213" s="93">
        <v>4</v>
      </c>
      <c r="E213" s="94">
        <v>21520</v>
      </c>
      <c r="F213" s="92">
        <v>120</v>
      </c>
      <c r="G213" s="95">
        <v>3049.4</v>
      </c>
      <c r="H213" s="96">
        <v>2704.7</v>
      </c>
      <c r="I213" s="96">
        <v>3066.5</v>
      </c>
    </row>
    <row r="214" spans="1:9" s="97" customFormat="1" ht="31.5" x14ac:dyDescent="0.25">
      <c r="A214" s="91" t="s">
        <v>8</v>
      </c>
      <c r="B214" s="92">
        <v>50</v>
      </c>
      <c r="C214" s="93">
        <v>1</v>
      </c>
      <c r="D214" s="93">
        <v>4</v>
      </c>
      <c r="E214" s="94">
        <v>21520</v>
      </c>
      <c r="F214" s="92">
        <v>240</v>
      </c>
      <c r="G214" s="95">
        <v>2847.8</v>
      </c>
      <c r="H214" s="96">
        <v>2525.9</v>
      </c>
      <c r="I214" s="96">
        <v>2870.6</v>
      </c>
    </row>
    <row r="215" spans="1:9" ht="15.75" x14ac:dyDescent="0.25">
      <c r="A215" s="86" t="s">
        <v>10</v>
      </c>
      <c r="B215" s="80">
        <v>50</v>
      </c>
      <c r="C215" s="87">
        <v>1</v>
      </c>
      <c r="D215" s="87">
        <v>4</v>
      </c>
      <c r="E215" s="88">
        <v>21320</v>
      </c>
      <c r="F215" s="80">
        <v>0</v>
      </c>
      <c r="G215" s="89">
        <f>SUM(G216)</f>
        <v>337.2</v>
      </c>
      <c r="H215" s="89">
        <f t="shared" ref="H215:I215" si="102">SUM(H216)</f>
        <v>299</v>
      </c>
      <c r="I215" s="89">
        <f t="shared" si="102"/>
        <v>339.9</v>
      </c>
    </row>
    <row r="216" spans="1:9" s="97" customFormat="1" ht="31.5" x14ac:dyDescent="0.25">
      <c r="A216" s="91" t="s">
        <v>8</v>
      </c>
      <c r="B216" s="92">
        <v>50</v>
      </c>
      <c r="C216" s="93">
        <v>1</v>
      </c>
      <c r="D216" s="93">
        <v>4</v>
      </c>
      <c r="E216" s="94">
        <v>21320</v>
      </c>
      <c r="F216" s="92">
        <v>120</v>
      </c>
      <c r="G216" s="95">
        <v>337.2</v>
      </c>
      <c r="H216" s="96">
        <v>299</v>
      </c>
      <c r="I216" s="96">
        <v>339.9</v>
      </c>
    </row>
    <row r="217" spans="1:9" ht="31.5" x14ac:dyDescent="0.25">
      <c r="A217" s="86" t="s">
        <v>12</v>
      </c>
      <c r="B217" s="80">
        <v>50</v>
      </c>
      <c r="C217" s="87">
        <v>1</v>
      </c>
      <c r="D217" s="87">
        <v>4</v>
      </c>
      <c r="E217" s="88">
        <v>23520</v>
      </c>
      <c r="F217" s="80">
        <v>0</v>
      </c>
      <c r="G217" s="89">
        <f>SUM(G218)</f>
        <v>830</v>
      </c>
      <c r="H217" s="89">
        <f t="shared" ref="H217:I217" si="103">SUM(H218)</f>
        <v>736.1</v>
      </c>
      <c r="I217" s="89">
        <f t="shared" si="103"/>
        <v>836.6</v>
      </c>
    </row>
    <row r="218" spans="1:9" s="97" customFormat="1" ht="31.5" x14ac:dyDescent="0.25">
      <c r="A218" s="91" t="s">
        <v>8</v>
      </c>
      <c r="B218" s="92">
        <v>50</v>
      </c>
      <c r="C218" s="93">
        <v>1</v>
      </c>
      <c r="D218" s="93">
        <v>4</v>
      </c>
      <c r="E218" s="94">
        <v>23520</v>
      </c>
      <c r="F218" s="92">
        <v>850</v>
      </c>
      <c r="G218" s="95">
        <v>830</v>
      </c>
      <c r="H218" s="96">
        <v>736.1</v>
      </c>
      <c r="I218" s="96">
        <v>836.6</v>
      </c>
    </row>
    <row r="219" spans="1:9" ht="15.75" x14ac:dyDescent="0.25">
      <c r="A219" s="79" t="s">
        <v>18</v>
      </c>
      <c r="B219" s="90">
        <v>50</v>
      </c>
      <c r="C219" s="81">
        <v>1</v>
      </c>
      <c r="D219" s="81">
        <v>13</v>
      </c>
      <c r="E219" s="82">
        <v>0</v>
      </c>
      <c r="F219" s="83">
        <v>0</v>
      </c>
      <c r="G219" s="84">
        <f>SUM(G220+G224+G226+G228+G230)</f>
        <v>1403.8999999999999</v>
      </c>
      <c r="H219" s="84">
        <f t="shared" ref="H219:I219" si="104">SUM(H220+H224+H226+H228+H230)</f>
        <v>1244.7</v>
      </c>
      <c r="I219" s="84">
        <f t="shared" si="104"/>
        <v>1415.1000000000001</v>
      </c>
    </row>
    <row r="220" spans="1:9" ht="15.75" x14ac:dyDescent="0.25">
      <c r="A220" s="86" t="s">
        <v>7</v>
      </c>
      <c r="B220" s="80">
        <v>50</v>
      </c>
      <c r="C220" s="87">
        <v>1</v>
      </c>
      <c r="D220" s="87">
        <v>13</v>
      </c>
      <c r="E220" s="88">
        <v>20000</v>
      </c>
      <c r="F220" s="80">
        <v>0</v>
      </c>
      <c r="G220" s="89">
        <f>SUM(G221)</f>
        <v>966.4</v>
      </c>
      <c r="H220" s="89">
        <f t="shared" ref="H220:I220" si="105">SUM(H221)</f>
        <v>857</v>
      </c>
      <c r="I220" s="89">
        <f t="shared" si="105"/>
        <v>974.1</v>
      </c>
    </row>
    <row r="221" spans="1:9" ht="31.5" x14ac:dyDescent="0.25">
      <c r="A221" s="86" t="s">
        <v>19</v>
      </c>
      <c r="B221" s="80">
        <v>50</v>
      </c>
      <c r="C221" s="87">
        <v>1</v>
      </c>
      <c r="D221" s="87">
        <v>13</v>
      </c>
      <c r="E221" s="88">
        <v>20420</v>
      </c>
      <c r="F221" s="80">
        <v>0</v>
      </c>
      <c r="G221" s="89">
        <f>SUM(G222+G223)</f>
        <v>966.4</v>
      </c>
      <c r="H221" s="89">
        <f t="shared" ref="H221:I221" si="106">SUM(H222+H223)</f>
        <v>857</v>
      </c>
      <c r="I221" s="89">
        <f t="shared" si="106"/>
        <v>974.1</v>
      </c>
    </row>
    <row r="222" spans="1:9" s="97" customFormat="1" ht="31.5" x14ac:dyDescent="0.25">
      <c r="A222" s="91" t="s">
        <v>8</v>
      </c>
      <c r="B222" s="92">
        <v>50</v>
      </c>
      <c r="C222" s="93">
        <v>1</v>
      </c>
      <c r="D222" s="93">
        <v>13</v>
      </c>
      <c r="E222" s="94">
        <v>20420</v>
      </c>
      <c r="F222" s="92">
        <v>120</v>
      </c>
      <c r="G222" s="95">
        <v>527.4</v>
      </c>
      <c r="H222" s="96">
        <v>467.7</v>
      </c>
      <c r="I222" s="96">
        <v>531.6</v>
      </c>
    </row>
    <row r="223" spans="1:9" s="97" customFormat="1" ht="31.5" x14ac:dyDescent="0.25">
      <c r="A223" s="91" t="s">
        <v>8</v>
      </c>
      <c r="B223" s="92">
        <v>50</v>
      </c>
      <c r="C223" s="93">
        <v>1</v>
      </c>
      <c r="D223" s="93">
        <v>13</v>
      </c>
      <c r="E223" s="94">
        <v>20420</v>
      </c>
      <c r="F223" s="92">
        <v>240</v>
      </c>
      <c r="G223" s="95">
        <v>439</v>
      </c>
      <c r="H223" s="96">
        <v>389.3</v>
      </c>
      <c r="I223" s="96">
        <v>442.5</v>
      </c>
    </row>
    <row r="224" spans="1:9" ht="47.25" x14ac:dyDescent="0.25">
      <c r="A224" s="86" t="s">
        <v>41</v>
      </c>
      <c r="B224" s="80">
        <v>50</v>
      </c>
      <c r="C224" s="87">
        <v>1</v>
      </c>
      <c r="D224" s="87">
        <v>13</v>
      </c>
      <c r="E224" s="88">
        <v>8750000</v>
      </c>
      <c r="F224" s="80">
        <v>0</v>
      </c>
      <c r="G224" s="89">
        <f>SUM(G225)</f>
        <v>189.2</v>
      </c>
      <c r="H224" s="89">
        <f t="shared" ref="H224:I224" si="107">SUM(H225)</f>
        <v>167.7</v>
      </c>
      <c r="I224" s="89">
        <f t="shared" si="107"/>
        <v>190.7</v>
      </c>
    </row>
    <row r="225" spans="1:9" s="97" customFormat="1" ht="31.5" x14ac:dyDescent="0.25">
      <c r="A225" s="91" t="s">
        <v>8</v>
      </c>
      <c r="B225" s="92">
        <v>50</v>
      </c>
      <c r="C225" s="93">
        <v>1</v>
      </c>
      <c r="D225" s="93">
        <v>13</v>
      </c>
      <c r="E225" s="94">
        <v>8757160</v>
      </c>
      <c r="F225" s="92">
        <v>530</v>
      </c>
      <c r="G225" s="95">
        <v>189.2</v>
      </c>
      <c r="H225" s="96">
        <v>167.7</v>
      </c>
      <c r="I225" s="96">
        <v>190.7</v>
      </c>
    </row>
    <row r="226" spans="1:9" ht="47.25" x14ac:dyDescent="0.25">
      <c r="A226" s="86" t="s">
        <v>42</v>
      </c>
      <c r="B226" s="80">
        <v>50</v>
      </c>
      <c r="C226" s="87">
        <v>1</v>
      </c>
      <c r="D226" s="87">
        <v>13</v>
      </c>
      <c r="E226" s="88">
        <v>8750000</v>
      </c>
      <c r="F226" s="80">
        <v>0</v>
      </c>
      <c r="G226" s="89">
        <f>SUM(G227)</f>
        <v>197.8</v>
      </c>
      <c r="H226" s="89">
        <f t="shared" ref="H226:I226" si="108">SUM(H227)</f>
        <v>175.3</v>
      </c>
      <c r="I226" s="89">
        <f t="shared" si="108"/>
        <v>199.4</v>
      </c>
    </row>
    <row r="227" spans="1:9" s="97" customFormat="1" ht="31.5" x14ac:dyDescent="0.25">
      <c r="A227" s="91" t="s">
        <v>8</v>
      </c>
      <c r="B227" s="92">
        <v>50</v>
      </c>
      <c r="C227" s="93">
        <v>1</v>
      </c>
      <c r="D227" s="93">
        <v>13</v>
      </c>
      <c r="E227" s="94">
        <v>8757150</v>
      </c>
      <c r="F227" s="92">
        <v>530</v>
      </c>
      <c r="G227" s="95">
        <v>197.8</v>
      </c>
      <c r="H227" s="96">
        <v>175.3</v>
      </c>
      <c r="I227" s="96">
        <v>199.4</v>
      </c>
    </row>
    <row r="228" spans="1:9" ht="110.25" x14ac:dyDescent="0.25">
      <c r="A228" s="86" t="s">
        <v>43</v>
      </c>
      <c r="B228" s="80">
        <v>50</v>
      </c>
      <c r="C228" s="87">
        <v>1</v>
      </c>
      <c r="D228" s="87">
        <v>13</v>
      </c>
      <c r="E228" s="88">
        <v>7950000</v>
      </c>
      <c r="F228" s="80">
        <v>0</v>
      </c>
      <c r="G228" s="89">
        <f>SUM(G229)</f>
        <v>0.5</v>
      </c>
      <c r="H228" s="89">
        <f t="shared" ref="H228:I228" si="109">SUM(H229)</f>
        <v>0.4</v>
      </c>
      <c r="I228" s="89">
        <f t="shared" si="109"/>
        <v>0.5</v>
      </c>
    </row>
    <row r="229" spans="1:9" s="97" customFormat="1" ht="31.5" x14ac:dyDescent="0.25">
      <c r="A229" s="91" t="s">
        <v>8</v>
      </c>
      <c r="B229" s="92">
        <v>50</v>
      </c>
      <c r="C229" s="93">
        <v>1</v>
      </c>
      <c r="D229" s="93">
        <v>13</v>
      </c>
      <c r="E229" s="94" t="s">
        <v>44</v>
      </c>
      <c r="F229" s="92">
        <v>240</v>
      </c>
      <c r="G229" s="95">
        <v>0.5</v>
      </c>
      <c r="H229" s="96">
        <v>0.4</v>
      </c>
      <c r="I229" s="96">
        <v>0.5</v>
      </c>
    </row>
    <row r="230" spans="1:9" ht="78.75" x14ac:dyDescent="0.25">
      <c r="A230" s="86" t="s">
        <v>45</v>
      </c>
      <c r="B230" s="80">
        <v>50</v>
      </c>
      <c r="C230" s="87">
        <v>1</v>
      </c>
      <c r="D230" s="87">
        <v>13</v>
      </c>
      <c r="E230" s="88">
        <v>7950000</v>
      </c>
      <c r="F230" s="80">
        <v>0</v>
      </c>
      <c r="G230" s="89">
        <f>SUM(G231)</f>
        <v>50</v>
      </c>
      <c r="H230" s="89">
        <f t="shared" ref="H230:I230" si="110">SUM(H231)</f>
        <v>44.3</v>
      </c>
      <c r="I230" s="89">
        <f t="shared" si="110"/>
        <v>50.4</v>
      </c>
    </row>
    <row r="231" spans="1:9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 t="s">
        <v>46</v>
      </c>
      <c r="F231" s="92">
        <v>240</v>
      </c>
      <c r="G231" s="95">
        <v>50</v>
      </c>
      <c r="H231" s="96">
        <v>44.3</v>
      </c>
      <c r="I231" s="96">
        <v>50.4</v>
      </c>
    </row>
    <row r="232" spans="1:9" ht="32.25" thickBot="1" x14ac:dyDescent="0.3">
      <c r="A232" s="74" t="s">
        <v>47</v>
      </c>
      <c r="B232" s="75">
        <v>50</v>
      </c>
      <c r="C232" s="76">
        <v>3</v>
      </c>
      <c r="D232" s="76">
        <v>0</v>
      </c>
      <c r="E232" s="77">
        <v>0</v>
      </c>
      <c r="F232" s="75">
        <v>0</v>
      </c>
      <c r="G232" s="78">
        <f>G233</f>
        <v>325.60000000000002</v>
      </c>
      <c r="H232" s="78">
        <f t="shared" ref="H232:I232" si="111">H233</f>
        <v>288.8</v>
      </c>
      <c r="I232" s="78">
        <f t="shared" si="111"/>
        <v>328.2</v>
      </c>
    </row>
    <row r="233" spans="1:9" ht="63.75" thickBot="1" x14ac:dyDescent="0.3">
      <c r="A233" s="98" t="s">
        <v>48</v>
      </c>
      <c r="B233" s="80">
        <v>50</v>
      </c>
      <c r="C233" s="87">
        <v>3</v>
      </c>
      <c r="D233" s="87">
        <v>9</v>
      </c>
      <c r="E233" s="88">
        <v>20000</v>
      </c>
      <c r="F233" s="80">
        <v>0</v>
      </c>
      <c r="G233" s="89">
        <f>SUM(G234)</f>
        <v>325.60000000000002</v>
      </c>
      <c r="H233" s="89">
        <f t="shared" ref="H233:I233" si="112">SUM(H234)</f>
        <v>288.8</v>
      </c>
      <c r="I233" s="89">
        <f t="shared" si="112"/>
        <v>328.2</v>
      </c>
    </row>
    <row r="234" spans="1:9" s="97" customFormat="1" ht="31.5" x14ac:dyDescent="0.25">
      <c r="A234" s="91" t="s">
        <v>8</v>
      </c>
      <c r="B234" s="92">
        <v>50</v>
      </c>
      <c r="C234" s="93">
        <v>3</v>
      </c>
      <c r="D234" s="93">
        <v>9</v>
      </c>
      <c r="E234" s="94">
        <v>20420</v>
      </c>
      <c r="F234" s="92">
        <v>120</v>
      </c>
      <c r="G234" s="95">
        <v>325.60000000000002</v>
      </c>
      <c r="H234" s="96">
        <v>288.8</v>
      </c>
      <c r="I234" s="96">
        <v>328.2</v>
      </c>
    </row>
    <row r="235" spans="1:9" ht="15.75" x14ac:dyDescent="0.25">
      <c r="A235" s="74" t="s">
        <v>20</v>
      </c>
      <c r="B235" s="75">
        <v>50</v>
      </c>
      <c r="C235" s="76">
        <v>4</v>
      </c>
      <c r="D235" s="76">
        <v>0</v>
      </c>
      <c r="E235" s="77">
        <v>0</v>
      </c>
      <c r="F235" s="75">
        <v>0</v>
      </c>
      <c r="G235" s="78">
        <f>G237+G240+G242+G245</f>
        <v>11096.9</v>
      </c>
      <c r="H235" s="78">
        <f t="shared" ref="H235:I235" si="113">H237+H240+H242+H245</f>
        <v>9842.5</v>
      </c>
      <c r="I235" s="78">
        <f t="shared" si="113"/>
        <v>11185.7</v>
      </c>
    </row>
    <row r="236" spans="1:9" ht="16.5" thickBot="1" x14ac:dyDescent="0.3">
      <c r="A236" s="99" t="s">
        <v>49</v>
      </c>
      <c r="B236" s="75">
        <v>50</v>
      </c>
      <c r="C236" s="76">
        <v>4</v>
      </c>
      <c r="D236" s="76">
        <v>1</v>
      </c>
      <c r="E236" s="77">
        <v>0</v>
      </c>
      <c r="F236" s="75">
        <v>0</v>
      </c>
      <c r="G236" s="78"/>
      <c r="H236" s="78"/>
      <c r="I236" s="78"/>
    </row>
    <row r="237" spans="1:9" ht="48" thickBot="1" x14ac:dyDescent="0.3">
      <c r="A237" s="98" t="s">
        <v>50</v>
      </c>
      <c r="B237" s="80">
        <v>50</v>
      </c>
      <c r="C237" s="87">
        <v>4</v>
      </c>
      <c r="D237" s="87">
        <v>1</v>
      </c>
      <c r="E237" s="88">
        <v>8750000</v>
      </c>
      <c r="F237" s="80">
        <v>0</v>
      </c>
      <c r="G237" s="89">
        <f>SUM(G238)</f>
        <v>189</v>
      </c>
      <c r="H237" s="89">
        <f t="shared" ref="H237:I237" si="114">SUM(H238)</f>
        <v>167.5</v>
      </c>
      <c r="I237" s="89">
        <f t="shared" si="114"/>
        <v>190.5</v>
      </c>
    </row>
    <row r="238" spans="1:9" s="97" customFormat="1" ht="31.5" x14ac:dyDescent="0.25">
      <c r="A238" s="91" t="s">
        <v>8</v>
      </c>
      <c r="B238" s="92">
        <v>50</v>
      </c>
      <c r="C238" s="93">
        <v>4</v>
      </c>
      <c r="D238" s="93">
        <v>1</v>
      </c>
      <c r="E238" s="94">
        <v>8757120</v>
      </c>
      <c r="F238" s="92">
        <v>530</v>
      </c>
      <c r="G238" s="95">
        <v>189</v>
      </c>
      <c r="H238" s="96">
        <v>167.5</v>
      </c>
      <c r="I238" s="96">
        <v>190.5</v>
      </c>
    </row>
    <row r="239" spans="1:9" ht="32.25" thickBot="1" x14ac:dyDescent="0.3">
      <c r="A239" s="99" t="s">
        <v>21</v>
      </c>
      <c r="B239" s="75">
        <v>50</v>
      </c>
      <c r="C239" s="76">
        <v>4</v>
      </c>
      <c r="D239" s="76">
        <v>9</v>
      </c>
      <c r="E239" s="77">
        <v>0</v>
      </c>
      <c r="F239" s="75">
        <v>0</v>
      </c>
      <c r="G239" s="78"/>
      <c r="H239" s="78"/>
      <c r="I239" s="78"/>
    </row>
    <row r="240" spans="1:9" ht="95.25" thickBot="1" x14ac:dyDescent="0.3">
      <c r="A240" s="98" t="s">
        <v>51</v>
      </c>
      <c r="B240" s="80">
        <v>50</v>
      </c>
      <c r="C240" s="87">
        <v>4</v>
      </c>
      <c r="D240" s="87">
        <v>9</v>
      </c>
      <c r="E240" s="88">
        <v>8750000</v>
      </c>
      <c r="F240" s="80">
        <v>0</v>
      </c>
      <c r="G240" s="89">
        <f>SUM(G241)</f>
        <v>8325</v>
      </c>
      <c r="H240" s="89">
        <f t="shared" ref="H240:I240" si="115">SUM(H241)</f>
        <v>7384.2</v>
      </c>
      <c r="I240" s="89">
        <f t="shared" si="115"/>
        <v>8391.6</v>
      </c>
    </row>
    <row r="241" spans="1:9" s="97" customFormat="1" ht="32.25" thickBot="1" x14ac:dyDescent="0.3">
      <c r="A241" s="91" t="s">
        <v>8</v>
      </c>
      <c r="B241" s="92">
        <v>50</v>
      </c>
      <c r="C241" s="93">
        <v>4</v>
      </c>
      <c r="D241" s="93">
        <v>9</v>
      </c>
      <c r="E241" s="94">
        <v>8757620</v>
      </c>
      <c r="F241" s="92">
        <v>520</v>
      </c>
      <c r="G241" s="95">
        <v>8325</v>
      </c>
      <c r="H241" s="96">
        <v>7384.2</v>
      </c>
      <c r="I241" s="96">
        <v>8391.6</v>
      </c>
    </row>
    <row r="242" spans="1:9" ht="48" thickBot="1" x14ac:dyDescent="0.3">
      <c r="A242" s="98" t="s">
        <v>52</v>
      </c>
      <c r="B242" s="80">
        <v>50</v>
      </c>
      <c r="C242" s="87">
        <v>4</v>
      </c>
      <c r="D242" s="87">
        <v>9</v>
      </c>
      <c r="E242" s="100" t="s">
        <v>53</v>
      </c>
      <c r="F242" s="80">
        <v>0</v>
      </c>
      <c r="G242" s="89">
        <f>SUM(G243)</f>
        <v>2362.9</v>
      </c>
      <c r="H242" s="89">
        <f t="shared" ref="H242:I242" si="116">SUM(H243)</f>
        <v>2095.8000000000002</v>
      </c>
      <c r="I242" s="89">
        <f t="shared" si="116"/>
        <v>2381.8000000000002</v>
      </c>
    </row>
    <row r="243" spans="1:9" s="97" customFormat="1" ht="31.5" x14ac:dyDescent="0.25">
      <c r="A243" s="91" t="s">
        <v>8</v>
      </c>
      <c r="B243" s="92">
        <v>50</v>
      </c>
      <c r="C243" s="93">
        <v>4</v>
      </c>
      <c r="D243" s="93">
        <v>9</v>
      </c>
      <c r="E243" s="101" t="s">
        <v>54</v>
      </c>
      <c r="F243" s="92">
        <v>240</v>
      </c>
      <c r="G243" s="95">
        <v>2362.9</v>
      </c>
      <c r="H243" s="96">
        <v>2095.8000000000002</v>
      </c>
      <c r="I243" s="96">
        <v>2381.8000000000002</v>
      </c>
    </row>
    <row r="244" spans="1:9" ht="32.25" thickBot="1" x14ac:dyDescent="0.3">
      <c r="A244" s="99" t="s">
        <v>55</v>
      </c>
      <c r="B244" s="75">
        <v>50</v>
      </c>
      <c r="C244" s="76">
        <v>4</v>
      </c>
      <c r="D244" s="76">
        <v>12</v>
      </c>
      <c r="E244" s="77">
        <v>0</v>
      </c>
      <c r="F244" s="75">
        <v>0</v>
      </c>
      <c r="G244" s="78"/>
      <c r="H244" s="78"/>
      <c r="I244" s="78"/>
    </row>
    <row r="245" spans="1:9" ht="48" thickBot="1" x14ac:dyDescent="0.3">
      <c r="A245" s="98" t="s">
        <v>56</v>
      </c>
      <c r="B245" s="80">
        <v>50</v>
      </c>
      <c r="C245" s="87">
        <v>4</v>
      </c>
      <c r="D245" s="87">
        <v>12</v>
      </c>
      <c r="E245" s="88">
        <v>7950000</v>
      </c>
      <c r="F245" s="80">
        <v>0</v>
      </c>
      <c r="G245" s="89">
        <f>SUM(G246)</f>
        <v>220</v>
      </c>
      <c r="H245" s="89">
        <f t="shared" ref="H245:I245" si="117">SUM(H246)</f>
        <v>195</v>
      </c>
      <c r="I245" s="89">
        <f t="shared" si="117"/>
        <v>221.8</v>
      </c>
    </row>
    <row r="246" spans="1:9" s="97" customFormat="1" ht="31.5" x14ac:dyDescent="0.25">
      <c r="A246" s="91" t="s">
        <v>8</v>
      </c>
      <c r="B246" s="92">
        <v>50</v>
      </c>
      <c r="C246" s="93">
        <v>4</v>
      </c>
      <c r="D246" s="93">
        <v>12</v>
      </c>
      <c r="E246" s="94" t="s">
        <v>57</v>
      </c>
      <c r="F246" s="92">
        <v>240</v>
      </c>
      <c r="G246" s="95">
        <v>220</v>
      </c>
      <c r="H246" s="96">
        <v>195</v>
      </c>
      <c r="I246" s="96">
        <v>221.8</v>
      </c>
    </row>
    <row r="247" spans="1:9" ht="15.75" x14ac:dyDescent="0.25">
      <c r="A247" s="74" t="s">
        <v>58</v>
      </c>
      <c r="B247" s="75">
        <v>50</v>
      </c>
      <c r="C247" s="76">
        <v>7</v>
      </c>
      <c r="D247" s="76">
        <v>0</v>
      </c>
      <c r="E247" s="77">
        <v>0</v>
      </c>
      <c r="F247" s="75">
        <v>0</v>
      </c>
      <c r="G247" s="78">
        <f>G248</f>
        <v>358</v>
      </c>
      <c r="H247" s="78">
        <f t="shared" ref="H247:I247" si="118">H248</f>
        <v>317.5</v>
      </c>
      <c r="I247" s="78">
        <f t="shared" si="118"/>
        <v>360.9</v>
      </c>
    </row>
    <row r="248" spans="1:9" ht="47.25" x14ac:dyDescent="0.25">
      <c r="A248" s="86" t="s">
        <v>42</v>
      </c>
      <c r="B248" s="80">
        <v>50</v>
      </c>
      <c r="C248" s="87">
        <v>7</v>
      </c>
      <c r="D248" s="87">
        <v>9</v>
      </c>
      <c r="E248" s="88">
        <v>8750000</v>
      </c>
      <c r="F248" s="80">
        <v>0</v>
      </c>
      <c r="G248" s="89">
        <f>SUM(G249)</f>
        <v>358</v>
      </c>
      <c r="H248" s="89">
        <f t="shared" ref="H248:I248" si="119">SUM(H249)</f>
        <v>317.5</v>
      </c>
      <c r="I248" s="89">
        <f t="shared" si="119"/>
        <v>360.9</v>
      </c>
    </row>
    <row r="249" spans="1:9" s="97" customFormat="1" ht="31.5" x14ac:dyDescent="0.25">
      <c r="A249" s="91" t="s">
        <v>8</v>
      </c>
      <c r="B249" s="92">
        <v>50</v>
      </c>
      <c r="C249" s="93">
        <v>7</v>
      </c>
      <c r="D249" s="93">
        <v>9</v>
      </c>
      <c r="E249" s="94">
        <v>8757180</v>
      </c>
      <c r="F249" s="92">
        <v>530</v>
      </c>
      <c r="G249" s="95">
        <v>358</v>
      </c>
      <c r="H249" s="96">
        <v>317.5</v>
      </c>
      <c r="I249" s="96">
        <v>360.9</v>
      </c>
    </row>
    <row r="250" spans="1:9" ht="16.5" thickBot="1" x14ac:dyDescent="0.3">
      <c r="A250" s="74" t="s">
        <v>59</v>
      </c>
      <c r="B250" s="75">
        <v>50</v>
      </c>
      <c r="C250" s="76">
        <v>10</v>
      </c>
      <c r="D250" s="76">
        <v>0</v>
      </c>
      <c r="E250" s="77">
        <v>0</v>
      </c>
      <c r="F250" s="75">
        <v>0</v>
      </c>
      <c r="G250" s="78">
        <f>G251+G253+G255</f>
        <v>13431.6</v>
      </c>
      <c r="H250" s="78">
        <f t="shared" ref="H250:I250" si="120">H251+H253+H255</f>
        <v>11913.8</v>
      </c>
      <c r="I250" s="78">
        <f t="shared" si="120"/>
        <v>13539</v>
      </c>
    </row>
    <row r="251" spans="1:9" ht="48" thickBot="1" x14ac:dyDescent="0.3">
      <c r="A251" s="98" t="s">
        <v>60</v>
      </c>
      <c r="B251" s="80">
        <v>50</v>
      </c>
      <c r="C251" s="87">
        <v>10</v>
      </c>
      <c r="D251" s="87">
        <v>3</v>
      </c>
      <c r="E251" s="88">
        <v>7950000</v>
      </c>
      <c r="F251" s="80">
        <v>0</v>
      </c>
      <c r="G251" s="89">
        <f>SUM(G252)</f>
        <v>50</v>
      </c>
      <c r="H251" s="89">
        <f t="shared" ref="H251:I251" si="121">SUM(H252)</f>
        <v>44.4</v>
      </c>
      <c r="I251" s="89">
        <f t="shared" si="121"/>
        <v>50.4</v>
      </c>
    </row>
    <row r="252" spans="1:9" s="97" customFormat="1" ht="31.5" x14ac:dyDescent="0.25">
      <c r="A252" s="91" t="s">
        <v>8</v>
      </c>
      <c r="B252" s="92">
        <v>50</v>
      </c>
      <c r="C252" s="93">
        <v>10</v>
      </c>
      <c r="D252" s="93">
        <v>3</v>
      </c>
      <c r="E252" s="94" t="s">
        <v>61</v>
      </c>
      <c r="F252" s="92">
        <v>240</v>
      </c>
      <c r="G252" s="95">
        <v>50</v>
      </c>
      <c r="H252" s="96">
        <v>44.4</v>
      </c>
      <c r="I252" s="96">
        <v>50.4</v>
      </c>
    </row>
    <row r="253" spans="1:9" ht="47.25" x14ac:dyDescent="0.25">
      <c r="A253" s="86" t="s">
        <v>62</v>
      </c>
      <c r="B253" s="80">
        <v>50</v>
      </c>
      <c r="C253" s="87">
        <v>10</v>
      </c>
      <c r="D253" s="87">
        <v>3</v>
      </c>
      <c r="E253" s="88">
        <v>8750000</v>
      </c>
      <c r="F253" s="80">
        <v>0</v>
      </c>
      <c r="G253" s="89">
        <f>SUM(G254)</f>
        <v>13180.5</v>
      </c>
      <c r="H253" s="89">
        <f t="shared" ref="H253:I253" si="122">SUM(H254)</f>
        <v>11691.1</v>
      </c>
      <c r="I253" s="89">
        <f t="shared" si="122"/>
        <v>13285.9</v>
      </c>
    </row>
    <row r="254" spans="1:9" s="97" customFormat="1" ht="31.5" x14ac:dyDescent="0.25">
      <c r="A254" s="91" t="s">
        <v>8</v>
      </c>
      <c r="B254" s="92">
        <v>50</v>
      </c>
      <c r="C254" s="93">
        <v>10</v>
      </c>
      <c r="D254" s="93">
        <v>3</v>
      </c>
      <c r="E254" s="94">
        <v>8757310</v>
      </c>
      <c r="F254" s="92">
        <v>530</v>
      </c>
      <c r="G254" s="95">
        <v>13180.5</v>
      </c>
      <c r="H254" s="96">
        <v>11691.1</v>
      </c>
      <c r="I254" s="96">
        <v>13285.9</v>
      </c>
    </row>
    <row r="255" spans="1:9" ht="47.25" x14ac:dyDescent="0.25">
      <c r="A255" s="86" t="s">
        <v>63</v>
      </c>
      <c r="B255" s="80">
        <v>50</v>
      </c>
      <c r="C255" s="87">
        <v>10</v>
      </c>
      <c r="D255" s="87">
        <v>6</v>
      </c>
      <c r="E255" s="88">
        <v>8750000</v>
      </c>
      <c r="F255" s="80">
        <v>0</v>
      </c>
      <c r="G255" s="89">
        <f>SUM(G256)</f>
        <v>201.1</v>
      </c>
      <c r="H255" s="89">
        <f t="shared" ref="H255:I255" si="123">SUM(H256)</f>
        <v>178.3</v>
      </c>
      <c r="I255" s="89">
        <f t="shared" si="123"/>
        <v>202.7</v>
      </c>
    </row>
    <row r="256" spans="1:9" s="97" customFormat="1" ht="31.5" x14ac:dyDescent="0.25">
      <c r="A256" s="91" t="s">
        <v>8</v>
      </c>
      <c r="B256" s="92">
        <v>50</v>
      </c>
      <c r="C256" s="93">
        <v>10</v>
      </c>
      <c r="D256" s="93">
        <v>6</v>
      </c>
      <c r="E256" s="94">
        <v>8757170</v>
      </c>
      <c r="F256" s="92">
        <v>530</v>
      </c>
      <c r="G256" s="95">
        <v>201.1</v>
      </c>
      <c r="H256" s="96">
        <v>178.3</v>
      </c>
      <c r="I256" s="96">
        <v>202.7</v>
      </c>
    </row>
    <row r="257" spans="1:9" ht="15.75" x14ac:dyDescent="0.25">
      <c r="A257" s="74" t="s">
        <v>64</v>
      </c>
      <c r="B257" s="102">
        <v>50</v>
      </c>
      <c r="C257" s="76">
        <v>11</v>
      </c>
      <c r="D257" s="76">
        <v>0</v>
      </c>
      <c r="E257" s="77">
        <v>0</v>
      </c>
      <c r="F257" s="75">
        <v>0</v>
      </c>
      <c r="G257" s="78">
        <f>SUM(G258)</f>
        <v>220</v>
      </c>
      <c r="H257" s="78">
        <f t="shared" ref="H257:I259" si="124">SUM(H258)</f>
        <v>195</v>
      </c>
      <c r="I257" s="78">
        <f t="shared" si="124"/>
        <v>221.7</v>
      </c>
    </row>
    <row r="258" spans="1:9" ht="15.75" x14ac:dyDescent="0.25">
      <c r="A258" s="79" t="s">
        <v>65</v>
      </c>
      <c r="B258" s="90">
        <v>50</v>
      </c>
      <c r="C258" s="81">
        <v>11</v>
      </c>
      <c r="D258" s="81">
        <v>1</v>
      </c>
      <c r="E258" s="82">
        <v>0</v>
      </c>
      <c r="F258" s="83">
        <v>0</v>
      </c>
      <c r="G258" s="103">
        <f>SUM(G259)</f>
        <v>220</v>
      </c>
      <c r="H258" s="103">
        <f t="shared" si="124"/>
        <v>195</v>
      </c>
      <c r="I258" s="103">
        <f t="shared" si="124"/>
        <v>221.7</v>
      </c>
    </row>
    <row r="259" spans="1:9" ht="31.5" x14ac:dyDescent="0.25">
      <c r="A259" s="104" t="s">
        <v>66</v>
      </c>
      <c r="B259" s="80">
        <v>50</v>
      </c>
      <c r="C259" s="105">
        <v>11</v>
      </c>
      <c r="D259" s="105">
        <v>1</v>
      </c>
      <c r="E259" s="106">
        <v>0</v>
      </c>
      <c r="F259" s="107">
        <v>0</v>
      </c>
      <c r="G259" s="108">
        <f>SUM(G260)</f>
        <v>220</v>
      </c>
      <c r="H259" s="108">
        <f t="shared" si="124"/>
        <v>195</v>
      </c>
      <c r="I259" s="108">
        <f t="shared" si="124"/>
        <v>221.7</v>
      </c>
    </row>
    <row r="260" spans="1:9" ht="47.25" x14ac:dyDescent="0.25">
      <c r="A260" s="104" t="s">
        <v>67</v>
      </c>
      <c r="B260" s="80">
        <v>50</v>
      </c>
      <c r="C260" s="105">
        <v>11</v>
      </c>
      <c r="D260" s="105">
        <v>1</v>
      </c>
      <c r="E260" s="106">
        <v>20000</v>
      </c>
      <c r="F260" s="107">
        <v>0</v>
      </c>
      <c r="G260" s="108">
        <f>SUM(G261+G263)</f>
        <v>220</v>
      </c>
      <c r="H260" s="108">
        <f t="shared" ref="H260:I260" si="125">SUM(H261+H263)</f>
        <v>195</v>
      </c>
      <c r="I260" s="108">
        <f t="shared" si="125"/>
        <v>221.7</v>
      </c>
    </row>
    <row r="261" spans="1:9" s="97" customFormat="1" ht="32.25" thickBot="1" x14ac:dyDescent="0.3">
      <c r="A261" s="91" t="s">
        <v>8</v>
      </c>
      <c r="B261" s="92">
        <v>50</v>
      </c>
      <c r="C261" s="93">
        <v>11</v>
      </c>
      <c r="D261" s="93">
        <v>1</v>
      </c>
      <c r="E261" s="94">
        <v>20420</v>
      </c>
      <c r="F261" s="92">
        <v>240</v>
      </c>
      <c r="G261" s="95">
        <v>205</v>
      </c>
      <c r="H261" s="96">
        <v>181.7</v>
      </c>
      <c r="I261" s="96">
        <v>206.6</v>
      </c>
    </row>
    <row r="262" spans="1:9" ht="16.5" thickBot="1" x14ac:dyDescent="0.3">
      <c r="A262" s="98" t="s">
        <v>68</v>
      </c>
      <c r="B262" s="80">
        <v>50</v>
      </c>
      <c r="C262" s="87">
        <v>11</v>
      </c>
      <c r="D262" s="87">
        <v>1</v>
      </c>
      <c r="E262" s="88">
        <v>7950000</v>
      </c>
      <c r="F262" s="80">
        <v>0</v>
      </c>
      <c r="G262" s="89">
        <f>SUM(G263)</f>
        <v>15</v>
      </c>
      <c r="H262" s="89">
        <f t="shared" ref="H262:I262" si="126">SUM(H263)</f>
        <v>13.3</v>
      </c>
      <c r="I262" s="89">
        <f t="shared" si="126"/>
        <v>15.1</v>
      </c>
    </row>
    <row r="263" spans="1:9" s="97" customFormat="1" ht="31.5" x14ac:dyDescent="0.25">
      <c r="A263" s="91" t="s">
        <v>8</v>
      </c>
      <c r="B263" s="92">
        <v>50</v>
      </c>
      <c r="C263" s="93">
        <v>4</v>
      </c>
      <c r="D263" s="93">
        <v>12</v>
      </c>
      <c r="E263" s="94" t="s">
        <v>69</v>
      </c>
      <c r="F263" s="92">
        <v>240</v>
      </c>
      <c r="G263" s="95">
        <v>15</v>
      </c>
      <c r="H263" s="96">
        <v>13.3</v>
      </c>
      <c r="I263" s="96">
        <v>15.1</v>
      </c>
    </row>
    <row r="264" spans="1:9" ht="15.75" x14ac:dyDescent="0.25">
      <c r="A264" s="74" t="s">
        <v>70</v>
      </c>
      <c r="B264" s="102">
        <v>50</v>
      </c>
      <c r="C264" s="76">
        <v>12</v>
      </c>
      <c r="D264" s="76">
        <v>0</v>
      </c>
      <c r="E264" s="77">
        <v>0</v>
      </c>
      <c r="F264" s="75">
        <v>0</v>
      </c>
      <c r="G264" s="78">
        <f>SUM(G265)</f>
        <v>109.6</v>
      </c>
      <c r="H264" s="78">
        <f t="shared" ref="H264:I266" si="127">SUM(H265)</f>
        <v>97.2</v>
      </c>
      <c r="I264" s="78">
        <f t="shared" si="127"/>
        <v>110.5</v>
      </c>
    </row>
    <row r="265" spans="1:9" ht="15.75" x14ac:dyDescent="0.25">
      <c r="A265" s="79" t="s">
        <v>71</v>
      </c>
      <c r="B265" s="90">
        <v>50</v>
      </c>
      <c r="C265" s="81">
        <v>12</v>
      </c>
      <c r="D265" s="81">
        <v>2</v>
      </c>
      <c r="E265" s="82">
        <v>4570000</v>
      </c>
      <c r="F265" s="83">
        <v>0</v>
      </c>
      <c r="G265" s="103">
        <f>SUM(G266)</f>
        <v>109.6</v>
      </c>
      <c r="H265" s="103">
        <f t="shared" si="127"/>
        <v>97.2</v>
      </c>
      <c r="I265" s="103">
        <f t="shared" si="127"/>
        <v>110.5</v>
      </c>
    </row>
    <row r="266" spans="1:9" ht="47.25" x14ac:dyDescent="0.25">
      <c r="A266" s="104" t="s">
        <v>72</v>
      </c>
      <c r="B266" s="80">
        <v>50</v>
      </c>
      <c r="C266" s="105">
        <v>12</v>
      </c>
      <c r="D266" s="105">
        <v>2</v>
      </c>
      <c r="E266" s="106">
        <v>4575520</v>
      </c>
      <c r="F266" s="107">
        <v>0</v>
      </c>
      <c r="G266" s="108">
        <f>SUM(G267)</f>
        <v>109.6</v>
      </c>
      <c r="H266" s="108">
        <f t="shared" si="127"/>
        <v>97.2</v>
      </c>
      <c r="I266" s="108">
        <f t="shared" si="127"/>
        <v>110.5</v>
      </c>
    </row>
    <row r="267" spans="1:9" s="97" customFormat="1" ht="31.5" x14ac:dyDescent="0.25">
      <c r="A267" s="91" t="s">
        <v>8</v>
      </c>
      <c r="B267" s="92">
        <v>50</v>
      </c>
      <c r="C267" s="93">
        <v>12</v>
      </c>
      <c r="D267" s="93">
        <v>2</v>
      </c>
      <c r="E267" s="94">
        <v>4575520</v>
      </c>
      <c r="F267" s="92">
        <v>240</v>
      </c>
      <c r="G267" s="95">
        <v>109.6</v>
      </c>
      <c r="H267" s="96">
        <v>97.2</v>
      </c>
      <c r="I267" s="96">
        <v>110.5</v>
      </c>
    </row>
    <row r="268" spans="1:9" ht="75" x14ac:dyDescent="0.3">
      <c r="A268" s="109" t="s">
        <v>73</v>
      </c>
      <c r="B268" s="70">
        <v>51</v>
      </c>
      <c r="C268" s="71">
        <v>0</v>
      </c>
      <c r="D268" s="71">
        <v>0</v>
      </c>
      <c r="E268" s="72">
        <v>0</v>
      </c>
      <c r="F268" s="70">
        <v>0</v>
      </c>
      <c r="G268" s="110">
        <f>SUM(G269+G287+G291)</f>
        <v>11598</v>
      </c>
      <c r="H268" s="110">
        <f t="shared" ref="H268:I268" si="128">SUM(H269+H287+H291)</f>
        <v>9857.6</v>
      </c>
      <c r="I268" s="110">
        <f t="shared" si="128"/>
        <v>12103.6</v>
      </c>
    </row>
    <row r="269" spans="1:9" ht="15.75" x14ac:dyDescent="0.25">
      <c r="A269" s="74" t="s">
        <v>5</v>
      </c>
      <c r="B269" s="75">
        <v>51</v>
      </c>
      <c r="C269" s="76">
        <v>1</v>
      </c>
      <c r="D269" s="76">
        <v>0</v>
      </c>
      <c r="E269" s="77">
        <v>0</v>
      </c>
      <c r="F269" s="75">
        <v>0</v>
      </c>
      <c r="G269" s="78">
        <f>SUM(G270+G282)</f>
        <v>6467.3</v>
      </c>
      <c r="H269" s="78">
        <f t="shared" ref="H269:I269" si="129">SUM(H270+H282)</f>
        <v>5496.2</v>
      </c>
      <c r="I269" s="78">
        <f t="shared" si="129"/>
        <v>6837.5</v>
      </c>
    </row>
    <row r="270" spans="1:9" ht="63" x14ac:dyDescent="0.25">
      <c r="A270" s="79" t="s">
        <v>74</v>
      </c>
      <c r="B270" s="90">
        <v>51</v>
      </c>
      <c r="C270" s="81">
        <v>1</v>
      </c>
      <c r="D270" s="81">
        <v>6</v>
      </c>
      <c r="E270" s="82">
        <v>0</v>
      </c>
      <c r="F270" s="83">
        <v>0</v>
      </c>
      <c r="G270" s="84">
        <f>SUM(G271+G277)</f>
        <v>5865.6</v>
      </c>
      <c r="H270" s="84">
        <f t="shared" ref="H270:I270" si="130">SUM(H271+H277)</f>
        <v>4985</v>
      </c>
      <c r="I270" s="84">
        <f t="shared" si="130"/>
        <v>6210.7</v>
      </c>
    </row>
    <row r="271" spans="1:9" ht="15.75" x14ac:dyDescent="0.25">
      <c r="A271" s="86" t="s">
        <v>7</v>
      </c>
      <c r="B271" s="80">
        <v>51</v>
      </c>
      <c r="C271" s="87">
        <v>1</v>
      </c>
      <c r="D271" s="87">
        <v>6</v>
      </c>
      <c r="E271" s="88">
        <v>20000</v>
      </c>
      <c r="F271" s="80">
        <v>0</v>
      </c>
      <c r="G271" s="89">
        <f>SUM(G272+G275)</f>
        <v>5122.2000000000007</v>
      </c>
      <c r="H271" s="89">
        <f t="shared" ref="H271:I271" si="131">SUM(H272+H275)</f>
        <v>4353.3999999999996</v>
      </c>
      <c r="I271" s="89">
        <f t="shared" si="131"/>
        <v>5434.7</v>
      </c>
    </row>
    <row r="272" spans="1:9" ht="15.75" x14ac:dyDescent="0.25">
      <c r="A272" s="86" t="s">
        <v>11</v>
      </c>
      <c r="B272" s="80">
        <v>51</v>
      </c>
      <c r="C272" s="87">
        <v>1</v>
      </c>
      <c r="D272" s="87">
        <v>6</v>
      </c>
      <c r="E272" s="88">
        <v>21520</v>
      </c>
      <c r="F272" s="80">
        <v>0</v>
      </c>
      <c r="G272" s="89">
        <f>SUM(G273+G274)</f>
        <v>5112.2000000000007</v>
      </c>
      <c r="H272" s="89">
        <f t="shared" ref="H272:I272" si="132">SUM(H273+H274)</f>
        <v>4344.8999999999996</v>
      </c>
      <c r="I272" s="89">
        <f t="shared" si="132"/>
        <v>5424.5</v>
      </c>
    </row>
    <row r="273" spans="1:9" s="97" customFormat="1" ht="31.5" x14ac:dyDescent="0.25">
      <c r="A273" s="91" t="s">
        <v>8</v>
      </c>
      <c r="B273" s="92">
        <v>51</v>
      </c>
      <c r="C273" s="93">
        <v>1</v>
      </c>
      <c r="D273" s="93">
        <v>6</v>
      </c>
      <c r="E273" s="94">
        <v>21520</v>
      </c>
      <c r="F273" s="92">
        <v>120</v>
      </c>
      <c r="G273" s="95">
        <v>4207.1000000000004</v>
      </c>
      <c r="H273" s="96">
        <v>3576</v>
      </c>
      <c r="I273" s="96">
        <v>4391.2</v>
      </c>
    </row>
    <row r="274" spans="1:9" s="97" customFormat="1" ht="31.5" x14ac:dyDescent="0.25">
      <c r="A274" s="91" t="s">
        <v>8</v>
      </c>
      <c r="B274" s="92">
        <v>51</v>
      </c>
      <c r="C274" s="93">
        <v>1</v>
      </c>
      <c r="D274" s="93">
        <v>6</v>
      </c>
      <c r="E274" s="94">
        <v>21520</v>
      </c>
      <c r="F274" s="92">
        <v>240</v>
      </c>
      <c r="G274" s="95">
        <v>905.1</v>
      </c>
      <c r="H274" s="96">
        <v>768.9</v>
      </c>
      <c r="I274" s="96">
        <v>1033.3</v>
      </c>
    </row>
    <row r="275" spans="1:9" ht="31.5" x14ac:dyDescent="0.25">
      <c r="A275" s="86" t="s">
        <v>12</v>
      </c>
      <c r="B275" s="80">
        <v>51</v>
      </c>
      <c r="C275" s="87">
        <v>1</v>
      </c>
      <c r="D275" s="87">
        <v>6</v>
      </c>
      <c r="E275" s="88">
        <v>23520</v>
      </c>
      <c r="F275" s="80">
        <v>0</v>
      </c>
      <c r="G275" s="89">
        <f>SUM(G276)</f>
        <v>10</v>
      </c>
      <c r="H275" s="89">
        <f t="shared" ref="H275:I275" si="133">SUM(H276)</f>
        <v>8.5</v>
      </c>
      <c r="I275" s="89">
        <f t="shared" si="133"/>
        <v>10.199999999999999</v>
      </c>
    </row>
    <row r="276" spans="1:9" s="97" customFormat="1" ht="31.5" x14ac:dyDescent="0.25">
      <c r="A276" s="91" t="s">
        <v>8</v>
      </c>
      <c r="B276" s="92">
        <v>51</v>
      </c>
      <c r="C276" s="93">
        <v>1</v>
      </c>
      <c r="D276" s="93">
        <v>6</v>
      </c>
      <c r="E276" s="94">
        <v>23520</v>
      </c>
      <c r="F276" s="92">
        <v>850</v>
      </c>
      <c r="G276" s="95">
        <v>10</v>
      </c>
      <c r="H276" s="96">
        <v>8.5</v>
      </c>
      <c r="I276" s="96">
        <v>10.199999999999999</v>
      </c>
    </row>
    <row r="277" spans="1:9" ht="15.75" x14ac:dyDescent="0.25">
      <c r="A277" s="86" t="s">
        <v>75</v>
      </c>
      <c r="B277" s="80">
        <v>51</v>
      </c>
      <c r="C277" s="87">
        <v>1</v>
      </c>
      <c r="D277" s="87">
        <v>6</v>
      </c>
      <c r="E277" s="88">
        <v>8750000</v>
      </c>
      <c r="F277" s="80">
        <v>0</v>
      </c>
      <c r="G277" s="89">
        <f>SUM(G278+G280)</f>
        <v>743.4</v>
      </c>
      <c r="H277" s="89">
        <f t="shared" ref="H277:I277" si="134">SUM(H278+H280)</f>
        <v>631.6</v>
      </c>
      <c r="I277" s="89">
        <f t="shared" si="134"/>
        <v>776</v>
      </c>
    </row>
    <row r="278" spans="1:9" ht="94.5" x14ac:dyDescent="0.25">
      <c r="A278" s="86" t="s">
        <v>76</v>
      </c>
      <c r="B278" s="80">
        <v>51</v>
      </c>
      <c r="C278" s="87">
        <v>1</v>
      </c>
      <c r="D278" s="87">
        <v>6</v>
      </c>
      <c r="E278" s="88">
        <v>8750220</v>
      </c>
      <c r="F278" s="80">
        <v>0</v>
      </c>
      <c r="G278" s="89">
        <f>SUM(G279)</f>
        <v>371.7</v>
      </c>
      <c r="H278" s="89">
        <f t="shared" ref="H278:I278" si="135">SUM(H279)</f>
        <v>315.8</v>
      </c>
      <c r="I278" s="89">
        <f t="shared" si="135"/>
        <v>388</v>
      </c>
    </row>
    <row r="279" spans="1:9" s="97" customFormat="1" ht="31.5" x14ac:dyDescent="0.25">
      <c r="A279" s="91" t="s">
        <v>8</v>
      </c>
      <c r="B279" s="92">
        <v>51</v>
      </c>
      <c r="C279" s="93">
        <v>1</v>
      </c>
      <c r="D279" s="93">
        <v>6</v>
      </c>
      <c r="E279" s="94">
        <v>8750220</v>
      </c>
      <c r="F279" s="92">
        <v>530</v>
      </c>
      <c r="G279" s="95">
        <v>371.7</v>
      </c>
      <c r="H279" s="96">
        <v>315.8</v>
      </c>
      <c r="I279" s="96">
        <v>388</v>
      </c>
    </row>
    <row r="280" spans="1:9" ht="94.5" x14ac:dyDescent="0.25">
      <c r="A280" s="111" t="s">
        <v>14</v>
      </c>
      <c r="B280" s="80">
        <v>51</v>
      </c>
      <c r="C280" s="87">
        <v>1</v>
      </c>
      <c r="D280" s="87">
        <v>6</v>
      </c>
      <c r="E280" s="88">
        <v>8751120</v>
      </c>
      <c r="F280" s="80">
        <v>0</v>
      </c>
      <c r="G280" s="89">
        <f>SUM(G281)</f>
        <v>371.7</v>
      </c>
      <c r="H280" s="89">
        <f t="shared" ref="H280:I280" si="136">SUM(H281)</f>
        <v>315.8</v>
      </c>
      <c r="I280" s="89">
        <f t="shared" si="136"/>
        <v>388</v>
      </c>
    </row>
    <row r="281" spans="1:9" s="97" customFormat="1" ht="31.5" x14ac:dyDescent="0.25">
      <c r="A281" s="91" t="s">
        <v>8</v>
      </c>
      <c r="B281" s="92">
        <v>51</v>
      </c>
      <c r="C281" s="93">
        <v>1</v>
      </c>
      <c r="D281" s="93">
        <v>6</v>
      </c>
      <c r="E281" s="94">
        <v>8751120</v>
      </c>
      <c r="F281" s="92">
        <v>500</v>
      </c>
      <c r="G281" s="95">
        <v>371.7</v>
      </c>
      <c r="H281" s="96">
        <v>315.8</v>
      </c>
      <c r="I281" s="96">
        <v>388</v>
      </c>
    </row>
    <row r="282" spans="1:9" ht="15.75" x14ac:dyDescent="0.25">
      <c r="A282" s="79" t="s">
        <v>18</v>
      </c>
      <c r="B282" s="112">
        <v>51</v>
      </c>
      <c r="C282" s="81">
        <v>1</v>
      </c>
      <c r="D282" s="81">
        <v>13</v>
      </c>
      <c r="E282" s="82">
        <v>0</v>
      </c>
      <c r="F282" s="83">
        <v>0</v>
      </c>
      <c r="G282" s="84">
        <f>SUM(G283)</f>
        <v>601.70000000000005</v>
      </c>
      <c r="H282" s="84">
        <f t="shared" ref="H282:I283" si="137">SUM(H283)</f>
        <v>511.2</v>
      </c>
      <c r="I282" s="84">
        <f t="shared" si="137"/>
        <v>626.79999999999995</v>
      </c>
    </row>
    <row r="283" spans="1:9" ht="15.75" x14ac:dyDescent="0.25">
      <c r="A283" s="86" t="s">
        <v>7</v>
      </c>
      <c r="B283" s="80">
        <v>51</v>
      </c>
      <c r="C283" s="87">
        <v>1</v>
      </c>
      <c r="D283" s="87">
        <v>13</v>
      </c>
      <c r="E283" s="88">
        <v>20000</v>
      </c>
      <c r="F283" s="80">
        <v>0</v>
      </c>
      <c r="G283" s="89">
        <f>SUM(G284)</f>
        <v>601.70000000000005</v>
      </c>
      <c r="H283" s="89">
        <f t="shared" si="137"/>
        <v>511.2</v>
      </c>
      <c r="I283" s="89">
        <f t="shared" si="137"/>
        <v>626.79999999999995</v>
      </c>
    </row>
    <row r="284" spans="1:9" ht="31.5" x14ac:dyDescent="0.25">
      <c r="A284" s="86" t="s">
        <v>19</v>
      </c>
      <c r="B284" s="80">
        <v>51</v>
      </c>
      <c r="C284" s="87">
        <v>1</v>
      </c>
      <c r="D284" s="87">
        <v>13</v>
      </c>
      <c r="E284" s="88">
        <v>20420</v>
      </c>
      <c r="F284" s="80">
        <v>0</v>
      </c>
      <c r="G284" s="89">
        <f>SUM(G285+G286)</f>
        <v>601.70000000000005</v>
      </c>
      <c r="H284" s="89">
        <f>SUM(H285+H286)</f>
        <v>511.2</v>
      </c>
      <c r="I284" s="89">
        <f>SUM(I285+I286)</f>
        <v>626.79999999999995</v>
      </c>
    </row>
    <row r="285" spans="1:9" s="97" customFormat="1" ht="31.5" x14ac:dyDescent="0.25">
      <c r="A285" s="91" t="s">
        <v>8</v>
      </c>
      <c r="B285" s="92">
        <v>51</v>
      </c>
      <c r="C285" s="93">
        <v>1</v>
      </c>
      <c r="D285" s="93">
        <v>13</v>
      </c>
      <c r="E285" s="94">
        <v>20420</v>
      </c>
      <c r="F285" s="92">
        <v>120</v>
      </c>
      <c r="G285" s="95">
        <v>485.6</v>
      </c>
      <c r="H285" s="96">
        <v>412.7</v>
      </c>
      <c r="I285" s="96">
        <v>507</v>
      </c>
    </row>
    <row r="286" spans="1:9" s="97" customFormat="1" ht="31.5" x14ac:dyDescent="0.25">
      <c r="A286" s="91" t="s">
        <v>8</v>
      </c>
      <c r="B286" s="92">
        <v>51</v>
      </c>
      <c r="C286" s="93">
        <v>1</v>
      </c>
      <c r="D286" s="93">
        <v>13</v>
      </c>
      <c r="E286" s="94">
        <v>20420</v>
      </c>
      <c r="F286" s="92">
        <v>240</v>
      </c>
      <c r="G286" s="95">
        <v>116.1</v>
      </c>
      <c r="H286" s="96">
        <v>98.5</v>
      </c>
      <c r="I286" s="96">
        <v>119.8</v>
      </c>
    </row>
    <row r="287" spans="1:9" ht="31.5" x14ac:dyDescent="0.25">
      <c r="A287" s="74" t="s">
        <v>83</v>
      </c>
      <c r="B287" s="80">
        <v>51</v>
      </c>
      <c r="C287" s="76">
        <v>13</v>
      </c>
      <c r="D287" s="76">
        <v>0</v>
      </c>
      <c r="E287" s="77">
        <v>0</v>
      </c>
      <c r="F287" s="75">
        <v>0</v>
      </c>
      <c r="G287" s="78">
        <f>SUM(G288)</f>
        <v>120.8</v>
      </c>
      <c r="H287" s="78">
        <f t="shared" ref="H287:I289" si="138">SUM(H288)</f>
        <v>103.1</v>
      </c>
      <c r="I287" s="78">
        <f t="shared" si="138"/>
        <v>35.700000000000003</v>
      </c>
    </row>
    <row r="288" spans="1:9" ht="31.5" x14ac:dyDescent="0.25">
      <c r="A288" s="113" t="s">
        <v>84</v>
      </c>
      <c r="B288" s="80">
        <v>51</v>
      </c>
      <c r="C288" s="114">
        <v>13</v>
      </c>
      <c r="D288" s="114">
        <v>1</v>
      </c>
      <c r="E288" s="115">
        <v>0</v>
      </c>
      <c r="F288" s="90">
        <v>0</v>
      </c>
      <c r="G288" s="116">
        <f>SUM(G289)</f>
        <v>120.8</v>
      </c>
      <c r="H288" s="116">
        <f t="shared" si="138"/>
        <v>103.1</v>
      </c>
      <c r="I288" s="116">
        <f t="shared" si="138"/>
        <v>35.700000000000003</v>
      </c>
    </row>
    <row r="289" spans="1:9" ht="31.5" x14ac:dyDescent="0.25">
      <c r="A289" s="104" t="s">
        <v>85</v>
      </c>
      <c r="B289" s="80">
        <v>51</v>
      </c>
      <c r="C289" s="105">
        <v>13</v>
      </c>
      <c r="D289" s="105">
        <v>1</v>
      </c>
      <c r="E289" s="106">
        <v>650320</v>
      </c>
      <c r="F289" s="107">
        <v>0</v>
      </c>
      <c r="G289" s="108">
        <f>SUM(G290)</f>
        <v>120.8</v>
      </c>
      <c r="H289" s="108">
        <f t="shared" si="138"/>
        <v>103.1</v>
      </c>
      <c r="I289" s="108">
        <f t="shared" si="138"/>
        <v>35.700000000000003</v>
      </c>
    </row>
    <row r="290" spans="1:9" s="97" customFormat="1" ht="15.75" x14ac:dyDescent="0.25">
      <c r="A290" s="91" t="s">
        <v>17</v>
      </c>
      <c r="B290" s="80">
        <v>51</v>
      </c>
      <c r="C290" s="93">
        <v>13</v>
      </c>
      <c r="D290" s="93">
        <v>1</v>
      </c>
      <c r="E290" s="94">
        <v>650320</v>
      </c>
      <c r="F290" s="92">
        <v>240</v>
      </c>
      <c r="G290" s="95">
        <v>120.8</v>
      </c>
      <c r="H290" s="96">
        <v>103.1</v>
      </c>
      <c r="I290" s="96">
        <v>35.700000000000003</v>
      </c>
    </row>
    <row r="291" spans="1:9" ht="15.75" x14ac:dyDescent="0.25">
      <c r="A291" s="74" t="s">
        <v>75</v>
      </c>
      <c r="B291" s="80">
        <v>51</v>
      </c>
      <c r="C291" s="76">
        <v>14</v>
      </c>
      <c r="D291" s="76">
        <v>0</v>
      </c>
      <c r="E291" s="77">
        <v>0</v>
      </c>
      <c r="F291" s="75">
        <v>0</v>
      </c>
      <c r="G291" s="78">
        <f>SUM(G292)</f>
        <v>5009.9000000000005</v>
      </c>
      <c r="H291" s="78">
        <f t="shared" ref="H291:I291" si="139">SUM(H292)</f>
        <v>4258.3</v>
      </c>
      <c r="I291" s="78">
        <f t="shared" si="139"/>
        <v>5230.4000000000005</v>
      </c>
    </row>
    <row r="292" spans="1:9" ht="63" x14ac:dyDescent="0.25">
      <c r="A292" s="113" t="s">
        <v>86</v>
      </c>
      <c r="B292" s="80">
        <v>51</v>
      </c>
      <c r="C292" s="117">
        <v>14</v>
      </c>
      <c r="D292" s="117">
        <v>1</v>
      </c>
      <c r="E292" s="118">
        <v>0</v>
      </c>
      <c r="F292" s="119">
        <v>0</v>
      </c>
      <c r="G292" s="120">
        <f>SUM(G293+G295)</f>
        <v>5009.9000000000005</v>
      </c>
      <c r="H292" s="120">
        <f t="shared" ref="H292:I292" si="140">SUM(H293+H295)</f>
        <v>4258.3</v>
      </c>
      <c r="I292" s="120">
        <f t="shared" si="140"/>
        <v>5230.4000000000005</v>
      </c>
    </row>
    <row r="293" spans="1:9" ht="63" x14ac:dyDescent="0.25">
      <c r="A293" s="111" t="s">
        <v>87</v>
      </c>
      <c r="B293" s="80">
        <v>51</v>
      </c>
      <c r="C293" s="121">
        <v>14</v>
      </c>
      <c r="D293" s="121">
        <v>1</v>
      </c>
      <c r="E293" s="122">
        <v>8750120</v>
      </c>
      <c r="F293" s="123">
        <v>0</v>
      </c>
      <c r="G293" s="124">
        <f>SUM(G294)</f>
        <v>4288.1000000000004</v>
      </c>
      <c r="H293" s="124">
        <f t="shared" ref="H293:I293" si="141">SUM(H294)</f>
        <v>3644.8</v>
      </c>
      <c r="I293" s="124">
        <f t="shared" si="141"/>
        <v>4476.8</v>
      </c>
    </row>
    <row r="294" spans="1:9" s="97" customFormat="1" ht="15.75" x14ac:dyDescent="0.25">
      <c r="A294" s="96" t="s">
        <v>88</v>
      </c>
      <c r="B294" s="80">
        <v>51</v>
      </c>
      <c r="C294" s="93">
        <v>14</v>
      </c>
      <c r="D294" s="93">
        <v>1</v>
      </c>
      <c r="E294" s="94">
        <v>8750120</v>
      </c>
      <c r="F294" s="92">
        <v>530</v>
      </c>
      <c r="G294" s="95">
        <v>4288.1000000000004</v>
      </c>
      <c r="H294" s="96">
        <v>3644.8</v>
      </c>
      <c r="I294" s="96">
        <v>4476.8</v>
      </c>
    </row>
    <row r="295" spans="1:9" ht="31.5" x14ac:dyDescent="0.25">
      <c r="A295" s="111" t="s">
        <v>89</v>
      </c>
      <c r="B295" s="80">
        <v>51</v>
      </c>
      <c r="C295" s="121">
        <v>14</v>
      </c>
      <c r="D295" s="121">
        <v>1</v>
      </c>
      <c r="E295" s="122">
        <v>8750220</v>
      </c>
      <c r="F295" s="123">
        <v>0</v>
      </c>
      <c r="G295" s="124">
        <f>SUM(G296)</f>
        <v>721.8</v>
      </c>
      <c r="H295" s="124">
        <f t="shared" ref="H295:I295" si="142">SUM(H296)</f>
        <v>613.5</v>
      </c>
      <c r="I295" s="124">
        <f t="shared" si="142"/>
        <v>753.6</v>
      </c>
    </row>
    <row r="296" spans="1:9" s="97" customFormat="1" ht="15.75" x14ac:dyDescent="0.25">
      <c r="A296" s="96" t="s">
        <v>88</v>
      </c>
      <c r="B296" s="80">
        <v>51</v>
      </c>
      <c r="C296" s="93">
        <v>14</v>
      </c>
      <c r="D296" s="93">
        <v>1</v>
      </c>
      <c r="E296" s="94">
        <v>8750220</v>
      </c>
      <c r="F296" s="92">
        <v>530</v>
      </c>
      <c r="G296" s="95">
        <v>721.8</v>
      </c>
      <c r="H296" s="96">
        <v>613.5</v>
      </c>
      <c r="I296" s="96">
        <v>753.6</v>
      </c>
    </row>
    <row r="297" spans="1:9" ht="112.5" x14ac:dyDescent="0.3">
      <c r="A297" s="109" t="s">
        <v>90</v>
      </c>
      <c r="B297" s="70">
        <v>52</v>
      </c>
      <c r="C297" s="71">
        <v>0</v>
      </c>
      <c r="D297" s="71">
        <v>0</v>
      </c>
      <c r="E297" s="72">
        <v>0</v>
      </c>
      <c r="F297" s="70">
        <v>0</v>
      </c>
      <c r="G297" s="110">
        <f>G298</f>
        <v>873.40000000000009</v>
      </c>
      <c r="H297" s="110">
        <f t="shared" ref="H297:I297" si="143">H298</f>
        <v>803.19999999999993</v>
      </c>
      <c r="I297" s="110">
        <f t="shared" si="143"/>
        <v>839.1</v>
      </c>
    </row>
    <row r="298" spans="1:9" ht="15.75" x14ac:dyDescent="0.25">
      <c r="A298" s="74" t="s">
        <v>5</v>
      </c>
      <c r="B298" s="75">
        <v>52</v>
      </c>
      <c r="C298" s="76">
        <v>1</v>
      </c>
      <c r="D298" s="76">
        <v>0</v>
      </c>
      <c r="E298" s="77">
        <v>0</v>
      </c>
      <c r="F298" s="75">
        <v>0</v>
      </c>
      <c r="G298" s="78">
        <f>SUM(G299)</f>
        <v>873.40000000000009</v>
      </c>
      <c r="H298" s="78">
        <f t="shared" ref="H298:I298" si="144">SUM(H299)</f>
        <v>803.19999999999993</v>
      </c>
      <c r="I298" s="78">
        <f t="shared" si="144"/>
        <v>839.1</v>
      </c>
    </row>
    <row r="299" spans="1:9" ht="63" x14ac:dyDescent="0.25">
      <c r="A299" s="79" t="s">
        <v>74</v>
      </c>
      <c r="B299" s="112">
        <v>52</v>
      </c>
      <c r="C299" s="81">
        <v>1</v>
      </c>
      <c r="D299" s="81">
        <v>13</v>
      </c>
      <c r="E299" s="82">
        <v>0</v>
      </c>
      <c r="F299" s="83">
        <v>0</v>
      </c>
      <c r="G299" s="84">
        <f>SUM(G300)</f>
        <v>873.40000000000009</v>
      </c>
      <c r="H299" s="84">
        <f t="shared" ref="H299:I299" si="145">SUM(H300)</f>
        <v>803.19999999999993</v>
      </c>
      <c r="I299" s="84">
        <f t="shared" si="145"/>
        <v>839.1</v>
      </c>
    </row>
    <row r="300" spans="1:9" ht="15.75" x14ac:dyDescent="0.25">
      <c r="A300" s="79" t="s">
        <v>18</v>
      </c>
      <c r="B300" s="112">
        <v>52</v>
      </c>
      <c r="C300" s="81">
        <v>1</v>
      </c>
      <c r="D300" s="81">
        <v>13</v>
      </c>
      <c r="E300" s="82">
        <v>0</v>
      </c>
      <c r="F300" s="83">
        <v>0</v>
      </c>
      <c r="G300" s="84">
        <f>G301</f>
        <v>873.40000000000009</v>
      </c>
      <c r="H300" s="84">
        <f t="shared" ref="H300:I300" si="146">H301</f>
        <v>803.19999999999993</v>
      </c>
      <c r="I300" s="84">
        <f t="shared" si="146"/>
        <v>839.1</v>
      </c>
    </row>
    <row r="301" spans="1:9" ht="31.5" x14ac:dyDescent="0.25">
      <c r="A301" s="86" t="s">
        <v>19</v>
      </c>
      <c r="B301" s="80">
        <v>52</v>
      </c>
      <c r="C301" s="87">
        <v>1</v>
      </c>
      <c r="D301" s="87">
        <v>13</v>
      </c>
      <c r="E301" s="88">
        <v>20000</v>
      </c>
      <c r="F301" s="80">
        <v>0</v>
      </c>
      <c r="G301" s="89">
        <f>SUM(G302+G303+G304)</f>
        <v>873.40000000000009</v>
      </c>
      <c r="H301" s="89">
        <f>SUM(H302+H303+H304)</f>
        <v>803.19999999999993</v>
      </c>
      <c r="I301" s="89">
        <f>SUM(I302+I303+I304)</f>
        <v>839.1</v>
      </c>
    </row>
    <row r="302" spans="1:9" s="97" customFormat="1" ht="31.5" x14ac:dyDescent="0.25">
      <c r="A302" s="91" t="s">
        <v>8</v>
      </c>
      <c r="B302" s="92">
        <v>52</v>
      </c>
      <c r="C302" s="93">
        <v>1</v>
      </c>
      <c r="D302" s="93">
        <v>13</v>
      </c>
      <c r="E302" s="94">
        <v>20420</v>
      </c>
      <c r="F302" s="92">
        <v>120</v>
      </c>
      <c r="G302" s="95">
        <v>827.1</v>
      </c>
      <c r="H302" s="96">
        <v>760.8</v>
      </c>
      <c r="I302" s="96">
        <v>794.6</v>
      </c>
    </row>
    <row r="303" spans="1:9" s="97" customFormat="1" ht="31.5" x14ac:dyDescent="0.25">
      <c r="A303" s="91" t="s">
        <v>8</v>
      </c>
      <c r="B303" s="92">
        <v>52</v>
      </c>
      <c r="C303" s="93">
        <v>1</v>
      </c>
      <c r="D303" s="93">
        <v>13</v>
      </c>
      <c r="E303" s="94">
        <v>20420</v>
      </c>
      <c r="F303" s="92">
        <v>240</v>
      </c>
      <c r="G303" s="95">
        <v>46.2</v>
      </c>
      <c r="H303" s="96">
        <v>42.3</v>
      </c>
      <c r="I303" s="96">
        <v>44.4</v>
      </c>
    </row>
    <row r="304" spans="1:9" s="97" customFormat="1" ht="31.5" x14ac:dyDescent="0.25">
      <c r="A304" s="91" t="s">
        <v>8</v>
      </c>
      <c r="B304" s="92">
        <v>52</v>
      </c>
      <c r="C304" s="93">
        <v>1</v>
      </c>
      <c r="D304" s="93">
        <v>13</v>
      </c>
      <c r="E304" s="94">
        <v>23520</v>
      </c>
      <c r="F304" s="92">
        <v>850</v>
      </c>
      <c r="G304" s="95">
        <v>0.1</v>
      </c>
      <c r="H304" s="96">
        <v>0.1</v>
      </c>
      <c r="I304" s="96">
        <v>0.1</v>
      </c>
    </row>
    <row r="305" spans="1:9" ht="18.75" x14ac:dyDescent="0.25">
      <c r="A305" s="395" t="s">
        <v>91</v>
      </c>
      <c r="B305" s="396"/>
      <c r="C305" s="396"/>
      <c r="D305" s="396"/>
      <c r="E305" s="396"/>
      <c r="F305" s="397"/>
      <c r="G305" s="2">
        <f>SUM(G306+G327+G331)</f>
        <v>1656.2</v>
      </c>
      <c r="H305" s="2">
        <f t="shared" ref="H305:I305" si="147">SUM(H306+H327+H331)</f>
        <v>1683.8000000000002</v>
      </c>
      <c r="I305" s="2">
        <f t="shared" si="147"/>
        <v>1734.1000000000001</v>
      </c>
    </row>
    <row r="306" spans="1:9" s="10" customFormat="1" ht="15.75" x14ac:dyDescent="0.25">
      <c r="A306" s="3" t="s">
        <v>5</v>
      </c>
      <c r="B306" s="4">
        <v>54</v>
      </c>
      <c r="C306" s="125">
        <v>1</v>
      </c>
      <c r="D306" s="126">
        <v>0</v>
      </c>
      <c r="E306" s="7">
        <v>0</v>
      </c>
      <c r="F306" s="8">
        <v>0</v>
      </c>
      <c r="G306" s="9">
        <f>SUM(G307+G310+G318+G321)</f>
        <v>1445.5</v>
      </c>
      <c r="H306" s="9">
        <f t="shared" ref="H306:I306" si="148">SUM(H307+H310+H318+H321)</f>
        <v>1511.7000000000003</v>
      </c>
      <c r="I306" s="9">
        <f t="shared" si="148"/>
        <v>1630.3000000000002</v>
      </c>
    </row>
    <row r="307" spans="1:9" s="18" customFormat="1" ht="63" x14ac:dyDescent="0.25">
      <c r="A307" s="11" t="s">
        <v>6</v>
      </c>
      <c r="B307" s="12">
        <v>54</v>
      </c>
      <c r="C307" s="127">
        <v>1</v>
      </c>
      <c r="D307" s="128">
        <v>2</v>
      </c>
      <c r="E307" s="15">
        <v>0</v>
      </c>
      <c r="F307" s="16">
        <v>0</v>
      </c>
      <c r="G307" s="17">
        <f>SUM(G308)</f>
        <v>387.4</v>
      </c>
      <c r="H307" s="17">
        <f t="shared" ref="H307:I308" si="149">SUM(H308)</f>
        <v>407</v>
      </c>
      <c r="I307" s="17">
        <f t="shared" si="149"/>
        <v>426.9</v>
      </c>
    </row>
    <row r="308" spans="1:9" s="26" customFormat="1" ht="15.75" x14ac:dyDescent="0.25">
      <c r="A308" s="19" t="s">
        <v>7</v>
      </c>
      <c r="B308" s="20">
        <v>54</v>
      </c>
      <c r="C308" s="129">
        <v>1</v>
      </c>
      <c r="D308" s="130">
        <v>2</v>
      </c>
      <c r="E308" s="23">
        <v>21420</v>
      </c>
      <c r="F308" s="24">
        <v>0</v>
      </c>
      <c r="G308" s="25">
        <f>SUM(G309)</f>
        <v>387.4</v>
      </c>
      <c r="H308" s="25">
        <f t="shared" si="149"/>
        <v>407</v>
      </c>
      <c r="I308" s="25">
        <f t="shared" si="149"/>
        <v>426.9</v>
      </c>
    </row>
    <row r="309" spans="1:9" ht="31.5" x14ac:dyDescent="0.25">
      <c r="A309" s="27" t="s">
        <v>8</v>
      </c>
      <c r="B309" s="28">
        <v>54</v>
      </c>
      <c r="C309" s="131">
        <v>1</v>
      </c>
      <c r="D309" s="132">
        <v>2</v>
      </c>
      <c r="E309" s="31">
        <v>21420</v>
      </c>
      <c r="F309" s="32">
        <v>120</v>
      </c>
      <c r="G309" s="33">
        <v>387.4</v>
      </c>
      <c r="H309" s="33">
        <v>407</v>
      </c>
      <c r="I309" s="33">
        <v>426.9</v>
      </c>
    </row>
    <row r="310" spans="1:9" ht="94.5" x14ac:dyDescent="0.25">
      <c r="A310" s="34" t="s">
        <v>9</v>
      </c>
      <c r="B310" s="28">
        <v>54</v>
      </c>
      <c r="C310" s="131">
        <v>1</v>
      </c>
      <c r="D310" s="132">
        <v>4</v>
      </c>
      <c r="E310" s="31">
        <v>0</v>
      </c>
      <c r="F310" s="32">
        <v>0</v>
      </c>
      <c r="G310" s="33">
        <f>SUM(G311+G314+G316)</f>
        <v>602.9</v>
      </c>
      <c r="H310" s="33">
        <f t="shared" ref="H310:I310" si="150">SUM(H311+H314+H316)</f>
        <v>641.20000000000016</v>
      </c>
      <c r="I310" s="33">
        <f t="shared" si="150"/>
        <v>665.7</v>
      </c>
    </row>
    <row r="311" spans="1:9" s="26" customFormat="1" ht="15.75" x14ac:dyDescent="0.25">
      <c r="A311" s="35" t="s">
        <v>11</v>
      </c>
      <c r="B311" s="36">
        <v>54</v>
      </c>
      <c r="C311" s="133">
        <v>1</v>
      </c>
      <c r="D311" s="134">
        <v>4</v>
      </c>
      <c r="E311" s="39">
        <v>21520</v>
      </c>
      <c r="F311" s="40">
        <v>0</v>
      </c>
      <c r="G311" s="41">
        <f>SUM(G313+G312)</f>
        <v>557.59999999999991</v>
      </c>
      <c r="H311" s="41">
        <f t="shared" ref="H311:I311" si="151">SUM(H313+H312)</f>
        <v>595.90000000000009</v>
      </c>
      <c r="I311" s="41">
        <f t="shared" si="151"/>
        <v>621.5</v>
      </c>
    </row>
    <row r="312" spans="1:9" ht="31.5" x14ac:dyDescent="0.25">
      <c r="A312" s="27" t="s">
        <v>8</v>
      </c>
      <c r="B312" s="28">
        <v>54</v>
      </c>
      <c r="C312" s="131">
        <v>1</v>
      </c>
      <c r="D312" s="132">
        <v>4</v>
      </c>
      <c r="E312" s="31">
        <v>21520</v>
      </c>
      <c r="F312" s="32">
        <v>120</v>
      </c>
      <c r="G312" s="33">
        <v>298.2</v>
      </c>
      <c r="H312" s="33">
        <v>313.10000000000002</v>
      </c>
      <c r="I312" s="33">
        <v>328.4</v>
      </c>
    </row>
    <row r="313" spans="1:9" ht="31.5" x14ac:dyDescent="0.25">
      <c r="A313" s="27" t="s">
        <v>8</v>
      </c>
      <c r="B313" s="28">
        <v>54</v>
      </c>
      <c r="C313" s="131">
        <v>1</v>
      </c>
      <c r="D313" s="132">
        <v>4</v>
      </c>
      <c r="E313" s="31">
        <v>21520</v>
      </c>
      <c r="F313" s="32">
        <v>240</v>
      </c>
      <c r="G313" s="33">
        <v>259.39999999999998</v>
      </c>
      <c r="H313" s="33">
        <v>282.8</v>
      </c>
      <c r="I313" s="33">
        <v>293.10000000000002</v>
      </c>
    </row>
    <row r="314" spans="1:9" s="26" customFormat="1" ht="31.5" x14ac:dyDescent="0.25">
      <c r="A314" s="35" t="s">
        <v>12</v>
      </c>
      <c r="B314" s="36">
        <v>54</v>
      </c>
      <c r="C314" s="133">
        <v>1</v>
      </c>
      <c r="D314" s="134">
        <v>4</v>
      </c>
      <c r="E314" s="39">
        <v>23520</v>
      </c>
      <c r="F314" s="40">
        <v>0</v>
      </c>
      <c r="G314" s="41">
        <f>SUM(G315)</f>
        <v>21.2</v>
      </c>
      <c r="H314" s="41">
        <f t="shared" ref="H314:I314" si="152">SUM(H315)</f>
        <v>21.2</v>
      </c>
      <c r="I314" s="41">
        <f t="shared" si="152"/>
        <v>21.2</v>
      </c>
    </row>
    <row r="315" spans="1:9" ht="31.5" x14ac:dyDescent="0.25">
      <c r="A315" s="27" t="s">
        <v>8</v>
      </c>
      <c r="B315" s="42">
        <v>54</v>
      </c>
      <c r="C315" s="135">
        <v>1</v>
      </c>
      <c r="D315" s="136">
        <v>4</v>
      </c>
      <c r="E315" s="45">
        <v>23520</v>
      </c>
      <c r="F315" s="46">
        <v>850</v>
      </c>
      <c r="G315" s="33">
        <v>21.2</v>
      </c>
      <c r="H315" s="33">
        <v>21.2</v>
      </c>
      <c r="I315" s="33">
        <v>21.2</v>
      </c>
    </row>
    <row r="316" spans="1:9" ht="63" x14ac:dyDescent="0.25">
      <c r="A316" s="34" t="s">
        <v>13</v>
      </c>
      <c r="B316" s="28">
        <v>54</v>
      </c>
      <c r="C316" s="131">
        <v>1</v>
      </c>
      <c r="D316" s="132">
        <v>4</v>
      </c>
      <c r="E316" s="31">
        <v>8751120</v>
      </c>
      <c r="F316" s="32">
        <v>0</v>
      </c>
      <c r="G316" s="47">
        <f>SUM(G317)</f>
        <v>24.1</v>
      </c>
      <c r="H316" s="47">
        <f t="shared" ref="H316:I316" si="153">SUM(H317)</f>
        <v>24.1</v>
      </c>
      <c r="I316" s="47">
        <f t="shared" si="153"/>
        <v>23</v>
      </c>
    </row>
    <row r="317" spans="1:9" ht="94.5" x14ac:dyDescent="0.25">
      <c r="A317" s="27" t="s">
        <v>14</v>
      </c>
      <c r="B317" s="28">
        <v>54</v>
      </c>
      <c r="C317" s="131">
        <v>1</v>
      </c>
      <c r="D317" s="132">
        <v>4</v>
      </c>
      <c r="E317" s="31">
        <v>8751120</v>
      </c>
      <c r="F317" s="32">
        <v>500</v>
      </c>
      <c r="G317" s="47">
        <v>24.1</v>
      </c>
      <c r="H317" s="47">
        <v>24.1</v>
      </c>
      <c r="I317" s="47">
        <v>23</v>
      </c>
    </row>
    <row r="318" spans="1:9" s="26" customFormat="1" ht="15.75" x14ac:dyDescent="0.25">
      <c r="A318" s="35" t="s">
        <v>15</v>
      </c>
      <c r="B318" s="36">
        <v>54</v>
      </c>
      <c r="C318" s="133">
        <v>1</v>
      </c>
      <c r="D318" s="134">
        <v>11</v>
      </c>
      <c r="E318" s="39">
        <v>0</v>
      </c>
      <c r="F318" s="40">
        <v>0</v>
      </c>
      <c r="G318" s="41">
        <f>SUM(G319)</f>
        <v>21.4</v>
      </c>
      <c r="H318" s="41">
        <f t="shared" ref="H318:I319" si="154">SUM(H319)</f>
        <v>21.4</v>
      </c>
      <c r="I318" s="41">
        <f t="shared" si="154"/>
        <v>21.4</v>
      </c>
    </row>
    <row r="319" spans="1:9" ht="31.5" x14ac:dyDescent="0.25">
      <c r="A319" s="48" t="s">
        <v>16</v>
      </c>
      <c r="B319" s="42">
        <v>54</v>
      </c>
      <c r="C319" s="135">
        <v>1</v>
      </c>
      <c r="D319" s="136">
        <v>11</v>
      </c>
      <c r="E319" s="45">
        <v>703320</v>
      </c>
      <c r="F319" s="46">
        <v>0</v>
      </c>
      <c r="G319" s="33">
        <f>SUM(G320)</f>
        <v>21.4</v>
      </c>
      <c r="H319" s="33">
        <f t="shared" si="154"/>
        <v>21.4</v>
      </c>
      <c r="I319" s="33">
        <f t="shared" si="154"/>
        <v>21.4</v>
      </c>
    </row>
    <row r="320" spans="1:9" ht="15.75" x14ac:dyDescent="0.25">
      <c r="A320" s="27" t="s">
        <v>17</v>
      </c>
      <c r="B320" s="28">
        <v>54</v>
      </c>
      <c r="C320" s="131">
        <v>1</v>
      </c>
      <c r="D320" s="132">
        <v>11</v>
      </c>
      <c r="E320" s="31">
        <v>703320</v>
      </c>
      <c r="F320" s="32">
        <v>870</v>
      </c>
      <c r="G320" s="33">
        <v>21.4</v>
      </c>
      <c r="H320" s="33">
        <v>21.4</v>
      </c>
      <c r="I320" s="33">
        <v>21.4</v>
      </c>
    </row>
    <row r="321" spans="1:9" s="59" customFormat="1" ht="15.75" x14ac:dyDescent="0.25">
      <c r="A321" s="27" t="s">
        <v>18</v>
      </c>
      <c r="B321" s="28">
        <v>54</v>
      </c>
      <c r="C321" s="131">
        <v>1</v>
      </c>
      <c r="D321" s="132">
        <v>13</v>
      </c>
      <c r="E321" s="31">
        <v>0</v>
      </c>
      <c r="F321" s="32">
        <v>0</v>
      </c>
      <c r="G321" s="33">
        <f>SUM(G322+G325)</f>
        <v>433.79999999999995</v>
      </c>
      <c r="H321" s="33">
        <f t="shared" ref="H321:I321" si="155">SUM(H322+H325)</f>
        <v>442.09999999999997</v>
      </c>
      <c r="I321" s="33">
        <f t="shared" si="155"/>
        <v>516.30000000000007</v>
      </c>
    </row>
    <row r="322" spans="1:9" ht="31.5" x14ac:dyDescent="0.25">
      <c r="A322" s="27" t="s">
        <v>19</v>
      </c>
      <c r="B322" s="28">
        <v>54</v>
      </c>
      <c r="C322" s="131">
        <v>1</v>
      </c>
      <c r="D322" s="132">
        <v>13</v>
      </c>
      <c r="E322" s="31">
        <v>20420</v>
      </c>
      <c r="F322" s="32">
        <v>0</v>
      </c>
      <c r="G322" s="33">
        <f>SUM(G324+G323)</f>
        <v>433.09999999999997</v>
      </c>
      <c r="H322" s="33">
        <f t="shared" ref="H322:I322" si="156">SUM(H324+H323)</f>
        <v>441.4</v>
      </c>
      <c r="I322" s="33">
        <f t="shared" si="156"/>
        <v>515.6</v>
      </c>
    </row>
    <row r="323" spans="1:9" ht="31.5" x14ac:dyDescent="0.25">
      <c r="A323" s="27" t="s">
        <v>8</v>
      </c>
      <c r="B323" s="28">
        <v>54</v>
      </c>
      <c r="C323" s="131">
        <v>1</v>
      </c>
      <c r="D323" s="132">
        <v>13</v>
      </c>
      <c r="E323" s="31">
        <v>20420</v>
      </c>
      <c r="F323" s="32">
        <v>120</v>
      </c>
      <c r="G323" s="33">
        <v>356.4</v>
      </c>
      <c r="H323" s="33">
        <v>315.5</v>
      </c>
      <c r="I323" s="33">
        <v>392.9</v>
      </c>
    </row>
    <row r="324" spans="1:9" ht="31.5" x14ac:dyDescent="0.25">
      <c r="A324" s="27" t="s">
        <v>8</v>
      </c>
      <c r="B324" s="28">
        <v>54</v>
      </c>
      <c r="C324" s="131">
        <v>1</v>
      </c>
      <c r="D324" s="132">
        <v>13</v>
      </c>
      <c r="E324" s="31">
        <v>20420</v>
      </c>
      <c r="F324" s="32">
        <v>240</v>
      </c>
      <c r="G324" s="33">
        <v>76.7</v>
      </c>
      <c r="H324" s="33">
        <v>125.9</v>
      </c>
      <c r="I324" s="33">
        <v>122.7</v>
      </c>
    </row>
    <row r="325" spans="1:9" ht="15.75" x14ac:dyDescent="0.25">
      <c r="A325" s="27" t="s">
        <v>17</v>
      </c>
      <c r="B325" s="28">
        <v>54</v>
      </c>
      <c r="C325" s="131">
        <v>1</v>
      </c>
      <c r="D325" s="132">
        <v>13</v>
      </c>
      <c r="E325" s="31">
        <v>922220</v>
      </c>
      <c r="F325" s="32">
        <v>0</v>
      </c>
      <c r="G325" s="33">
        <f>SUM(G326)</f>
        <v>0.7</v>
      </c>
      <c r="H325" s="33">
        <f t="shared" ref="H325:I325" si="157">SUM(H326)</f>
        <v>0.7</v>
      </c>
      <c r="I325" s="33">
        <f t="shared" si="157"/>
        <v>0.7</v>
      </c>
    </row>
    <row r="326" spans="1:9" ht="31.5" x14ac:dyDescent="0.25">
      <c r="A326" s="27" t="s">
        <v>8</v>
      </c>
      <c r="B326" s="28">
        <v>54</v>
      </c>
      <c r="C326" s="131">
        <v>1</v>
      </c>
      <c r="D326" s="132">
        <v>13</v>
      </c>
      <c r="E326" s="31">
        <v>922220</v>
      </c>
      <c r="F326" s="32">
        <v>850</v>
      </c>
      <c r="G326" s="33">
        <v>0.7</v>
      </c>
      <c r="H326" s="33">
        <v>0.7</v>
      </c>
      <c r="I326" s="33">
        <v>0.7</v>
      </c>
    </row>
    <row r="327" spans="1:9" s="10" customFormat="1" ht="15.75" x14ac:dyDescent="0.25">
      <c r="A327" s="50" t="s">
        <v>20</v>
      </c>
      <c r="B327" s="51">
        <v>54</v>
      </c>
      <c r="C327" s="52">
        <v>4</v>
      </c>
      <c r="D327" s="53">
        <v>0</v>
      </c>
      <c r="E327" s="54">
        <v>0</v>
      </c>
      <c r="F327" s="55">
        <v>0</v>
      </c>
      <c r="G327" s="56">
        <f>SUM(G328)</f>
        <v>55</v>
      </c>
      <c r="H327" s="56">
        <f t="shared" ref="H327:I329" si="158">SUM(H328)</f>
        <v>60</v>
      </c>
      <c r="I327" s="56">
        <f t="shared" si="158"/>
        <v>50</v>
      </c>
    </row>
    <row r="328" spans="1:9" ht="15.75" x14ac:dyDescent="0.25">
      <c r="A328" s="34" t="s">
        <v>21</v>
      </c>
      <c r="B328" s="28">
        <v>54</v>
      </c>
      <c r="C328" s="29">
        <v>4</v>
      </c>
      <c r="D328" s="30">
        <v>9</v>
      </c>
      <c r="E328" s="31">
        <v>0</v>
      </c>
      <c r="F328" s="32">
        <v>0</v>
      </c>
      <c r="G328" s="33">
        <f>G329</f>
        <v>55</v>
      </c>
      <c r="H328" s="33">
        <f t="shared" si="158"/>
        <v>60</v>
      </c>
      <c r="I328" s="33">
        <f t="shared" si="158"/>
        <v>50</v>
      </c>
    </row>
    <row r="329" spans="1:9" ht="31.5" x14ac:dyDescent="0.25">
      <c r="A329" s="34" t="s">
        <v>22</v>
      </c>
      <c r="B329" s="28">
        <v>54</v>
      </c>
      <c r="C329" s="29">
        <v>4</v>
      </c>
      <c r="D329" s="30">
        <v>9</v>
      </c>
      <c r="E329" s="57">
        <v>409420</v>
      </c>
      <c r="F329" s="32">
        <v>0</v>
      </c>
      <c r="G329" s="33">
        <f>SUM(G330)</f>
        <v>55</v>
      </c>
      <c r="H329" s="33">
        <f t="shared" si="158"/>
        <v>60</v>
      </c>
      <c r="I329" s="33">
        <f t="shared" si="158"/>
        <v>50</v>
      </c>
    </row>
    <row r="330" spans="1:9" ht="31.5" x14ac:dyDescent="0.25">
      <c r="A330" s="34" t="s">
        <v>22</v>
      </c>
      <c r="B330" s="28">
        <v>54</v>
      </c>
      <c r="C330" s="29">
        <v>4</v>
      </c>
      <c r="D330" s="30">
        <v>9</v>
      </c>
      <c r="E330" s="31">
        <v>409420</v>
      </c>
      <c r="F330" s="32">
        <v>240</v>
      </c>
      <c r="G330" s="47">
        <v>55</v>
      </c>
      <c r="H330" s="47">
        <v>60</v>
      </c>
      <c r="I330" s="47">
        <v>50</v>
      </c>
    </row>
    <row r="331" spans="1:9" s="10" customFormat="1" ht="15.75" x14ac:dyDescent="0.25">
      <c r="A331" s="50" t="s">
        <v>23</v>
      </c>
      <c r="B331" s="51">
        <v>54</v>
      </c>
      <c r="C331" s="137">
        <v>5</v>
      </c>
      <c r="D331" s="138">
        <v>0</v>
      </c>
      <c r="E331" s="54">
        <v>0</v>
      </c>
      <c r="F331" s="55">
        <v>0</v>
      </c>
      <c r="G331" s="56">
        <f>SUM(G332)</f>
        <v>155.69999999999999</v>
      </c>
      <c r="H331" s="56">
        <f t="shared" ref="H331:I331" si="159">SUM(H332)</f>
        <v>112.1</v>
      </c>
      <c r="I331" s="56">
        <f t="shared" si="159"/>
        <v>53.8</v>
      </c>
    </row>
    <row r="332" spans="1:9" s="26" customFormat="1" ht="15.75" x14ac:dyDescent="0.25">
      <c r="A332" s="35" t="s">
        <v>24</v>
      </c>
      <c r="B332" s="36">
        <v>54</v>
      </c>
      <c r="C332" s="133">
        <v>5</v>
      </c>
      <c r="D332" s="134">
        <v>3</v>
      </c>
      <c r="E332" s="39">
        <v>0</v>
      </c>
      <c r="F332" s="40">
        <v>0</v>
      </c>
      <c r="G332" s="41">
        <f>SUM(G333+G335+G337+G339)</f>
        <v>155.69999999999999</v>
      </c>
      <c r="H332" s="41">
        <f t="shared" ref="H332:I332" si="160">SUM(H333+H335+H337+H339)</f>
        <v>112.1</v>
      </c>
      <c r="I332" s="41">
        <f t="shared" si="160"/>
        <v>53.8</v>
      </c>
    </row>
    <row r="333" spans="1:9" ht="15.75" x14ac:dyDescent="0.25">
      <c r="A333" s="34" t="s">
        <v>25</v>
      </c>
      <c r="B333" s="28">
        <v>54</v>
      </c>
      <c r="C333" s="131">
        <v>5</v>
      </c>
      <c r="D333" s="132">
        <v>3</v>
      </c>
      <c r="E333" s="31">
        <v>500120</v>
      </c>
      <c r="F333" s="32">
        <v>0</v>
      </c>
      <c r="G333" s="47">
        <f>SUM(G334)</f>
        <v>25.7</v>
      </c>
      <c r="H333" s="47">
        <f t="shared" ref="H333:I333" si="161">SUM(H334)</f>
        <v>26.7</v>
      </c>
      <c r="I333" s="47">
        <f t="shared" si="161"/>
        <v>15</v>
      </c>
    </row>
    <row r="334" spans="1:9" ht="31.5" x14ac:dyDescent="0.25">
      <c r="A334" s="27" t="s">
        <v>8</v>
      </c>
      <c r="B334" s="28">
        <v>54</v>
      </c>
      <c r="C334" s="131">
        <v>5</v>
      </c>
      <c r="D334" s="132">
        <v>3</v>
      </c>
      <c r="E334" s="31">
        <v>500120</v>
      </c>
      <c r="F334" s="32">
        <v>240</v>
      </c>
      <c r="G334" s="47">
        <v>25.7</v>
      </c>
      <c r="H334" s="47">
        <v>26.7</v>
      </c>
      <c r="I334" s="47">
        <v>15</v>
      </c>
    </row>
    <row r="335" spans="1:9" ht="15.75" x14ac:dyDescent="0.25">
      <c r="A335" s="27" t="s">
        <v>26</v>
      </c>
      <c r="B335" s="28">
        <v>54</v>
      </c>
      <c r="C335" s="131">
        <v>5</v>
      </c>
      <c r="D335" s="132">
        <v>3</v>
      </c>
      <c r="E335" s="31">
        <v>500320</v>
      </c>
      <c r="F335" s="32">
        <v>0</v>
      </c>
      <c r="G335" s="47">
        <f>SUM(G336)</f>
        <v>5</v>
      </c>
      <c r="H335" s="47">
        <f t="shared" ref="H335:I335" si="162">SUM(H336)</f>
        <v>20</v>
      </c>
      <c r="I335" s="47">
        <f t="shared" si="162"/>
        <v>0</v>
      </c>
    </row>
    <row r="336" spans="1:9" ht="31.5" x14ac:dyDescent="0.25">
      <c r="A336" s="27" t="s">
        <v>8</v>
      </c>
      <c r="B336" s="28">
        <v>54</v>
      </c>
      <c r="C336" s="131">
        <v>5</v>
      </c>
      <c r="D336" s="132">
        <v>3</v>
      </c>
      <c r="E336" s="31">
        <v>500320</v>
      </c>
      <c r="F336" s="32">
        <v>240</v>
      </c>
      <c r="G336" s="47">
        <v>5</v>
      </c>
      <c r="H336" s="47">
        <v>20</v>
      </c>
      <c r="I336" s="47">
        <v>0</v>
      </c>
    </row>
    <row r="337" spans="1:9" ht="31.5" x14ac:dyDescent="0.25">
      <c r="A337" s="27" t="s">
        <v>27</v>
      </c>
      <c r="B337" s="28">
        <v>54</v>
      </c>
      <c r="C337" s="131">
        <v>5</v>
      </c>
      <c r="D337" s="132">
        <v>3</v>
      </c>
      <c r="E337" s="31">
        <v>500420</v>
      </c>
      <c r="F337" s="32">
        <v>0</v>
      </c>
      <c r="G337" s="47">
        <f>SUM(G338)</f>
        <v>15</v>
      </c>
      <c r="H337" s="47">
        <f t="shared" ref="H337:I337" si="163">SUM(H338)</f>
        <v>15</v>
      </c>
      <c r="I337" s="47">
        <f t="shared" si="163"/>
        <v>0</v>
      </c>
    </row>
    <row r="338" spans="1:9" ht="31.5" x14ac:dyDescent="0.25">
      <c r="A338" s="27" t="s">
        <v>8</v>
      </c>
      <c r="B338" s="28">
        <v>54</v>
      </c>
      <c r="C338" s="131">
        <v>5</v>
      </c>
      <c r="D338" s="132">
        <v>3</v>
      </c>
      <c r="E338" s="31">
        <v>500420</v>
      </c>
      <c r="F338" s="32">
        <v>240</v>
      </c>
      <c r="G338" s="47">
        <v>15</v>
      </c>
      <c r="H338" s="47">
        <v>15</v>
      </c>
      <c r="I338" s="47">
        <v>0</v>
      </c>
    </row>
    <row r="339" spans="1:9" ht="31.5" x14ac:dyDescent="0.25">
      <c r="A339" s="27" t="s">
        <v>28</v>
      </c>
      <c r="B339" s="28">
        <v>54</v>
      </c>
      <c r="C339" s="131">
        <v>5</v>
      </c>
      <c r="D339" s="132">
        <v>3</v>
      </c>
      <c r="E339" s="31">
        <v>500520</v>
      </c>
      <c r="F339" s="32">
        <v>0</v>
      </c>
      <c r="G339" s="47">
        <f>SUM(G340)</f>
        <v>110</v>
      </c>
      <c r="H339" s="47">
        <f t="shared" ref="H339:I339" si="164">SUM(H340)</f>
        <v>50.4</v>
      </c>
      <c r="I339" s="47">
        <f t="shared" si="164"/>
        <v>38.799999999999997</v>
      </c>
    </row>
    <row r="340" spans="1:9" ht="31.5" x14ac:dyDescent="0.25">
      <c r="A340" s="27" t="s">
        <v>8</v>
      </c>
      <c r="B340" s="28">
        <v>54</v>
      </c>
      <c r="C340" s="131">
        <v>5</v>
      </c>
      <c r="D340" s="132">
        <v>3</v>
      </c>
      <c r="E340" s="31">
        <v>500520</v>
      </c>
      <c r="F340" s="32">
        <v>240</v>
      </c>
      <c r="G340" s="47">
        <v>110</v>
      </c>
      <c r="H340" s="47">
        <v>50.4</v>
      </c>
      <c r="I340" s="47">
        <v>38.799999999999997</v>
      </c>
    </row>
    <row r="341" spans="1:9" ht="75" x14ac:dyDescent="0.3">
      <c r="A341" s="109" t="s">
        <v>92</v>
      </c>
      <c r="B341" s="70">
        <v>55</v>
      </c>
      <c r="C341" s="71">
        <v>0</v>
      </c>
      <c r="D341" s="71">
        <v>0</v>
      </c>
      <c r="E341" s="72">
        <v>0</v>
      </c>
      <c r="F341" s="70">
        <v>0</v>
      </c>
      <c r="G341" s="110">
        <f>G342</f>
        <v>264748.90000000002</v>
      </c>
      <c r="H341" s="139">
        <f t="shared" ref="H341:I341" si="165">H342</f>
        <v>257437.19999999998</v>
      </c>
      <c r="I341" s="110">
        <f t="shared" si="165"/>
        <v>269495.3</v>
      </c>
    </row>
    <row r="342" spans="1:9" s="68" customFormat="1" ht="15.75" x14ac:dyDescent="0.25">
      <c r="A342" s="140" t="s">
        <v>58</v>
      </c>
      <c r="B342" s="123">
        <v>55</v>
      </c>
      <c r="C342" s="141">
        <v>7</v>
      </c>
      <c r="D342" s="141">
        <v>0</v>
      </c>
      <c r="E342" s="142">
        <v>0</v>
      </c>
      <c r="F342" s="143">
        <v>0</v>
      </c>
      <c r="G342" s="144">
        <f>SUM(G343+G362+G384+G388+G400)</f>
        <v>264748.90000000002</v>
      </c>
      <c r="H342" s="144">
        <f>SUM(H343+H362+H384+H388+H400)</f>
        <v>257437.19999999998</v>
      </c>
      <c r="I342" s="144">
        <f>SUM(I343+I362+I384+I388+I400)</f>
        <v>269495.3</v>
      </c>
    </row>
    <row r="343" spans="1:9" s="149" customFormat="1" ht="15.75" x14ac:dyDescent="0.25">
      <c r="A343" s="145" t="s">
        <v>93</v>
      </c>
      <c r="B343" s="102">
        <v>55</v>
      </c>
      <c r="C343" s="146">
        <v>7</v>
      </c>
      <c r="D343" s="146">
        <v>1</v>
      </c>
      <c r="E343" s="147">
        <v>0</v>
      </c>
      <c r="F343" s="102">
        <v>0</v>
      </c>
      <c r="G343" s="148">
        <f>SUM(G344)</f>
        <v>62488.9</v>
      </c>
      <c r="H343" s="148">
        <f t="shared" ref="H343:I343" si="166">SUM(H344)</f>
        <v>60839.9</v>
      </c>
      <c r="I343" s="148">
        <f t="shared" si="166"/>
        <v>63594.5</v>
      </c>
    </row>
    <row r="344" spans="1:9" ht="15.75" x14ac:dyDescent="0.25">
      <c r="A344" s="86" t="s">
        <v>94</v>
      </c>
      <c r="B344" s="80">
        <v>55</v>
      </c>
      <c r="C344" s="87">
        <v>7</v>
      </c>
      <c r="D344" s="87">
        <v>1</v>
      </c>
      <c r="E344" s="88">
        <v>4200000</v>
      </c>
      <c r="F344" s="80">
        <v>0</v>
      </c>
      <c r="G344" s="89">
        <f>G345+G348+G352+G355+G359</f>
        <v>62488.9</v>
      </c>
      <c r="H344" s="89">
        <f>H345+H348+H352+H355+H359</f>
        <v>60839.9</v>
      </c>
      <c r="I344" s="89">
        <f>I345+I348+I352+I355+I359</f>
        <v>63594.5</v>
      </c>
    </row>
    <row r="345" spans="1:9" ht="31.5" x14ac:dyDescent="0.25">
      <c r="A345" s="86" t="s">
        <v>12</v>
      </c>
      <c r="B345" s="80">
        <v>55</v>
      </c>
      <c r="C345" s="87">
        <v>7</v>
      </c>
      <c r="D345" s="87">
        <v>1</v>
      </c>
      <c r="E345" s="88">
        <v>4203520</v>
      </c>
      <c r="F345" s="80">
        <v>0</v>
      </c>
      <c r="G345" s="89">
        <f>G346+G347</f>
        <v>30.9</v>
      </c>
      <c r="H345" s="89">
        <f>H346+H347</f>
        <v>30</v>
      </c>
      <c r="I345" s="89">
        <f>I346+I347</f>
        <v>32.299999999999997</v>
      </c>
    </row>
    <row r="346" spans="1:9" s="97" customFormat="1" ht="31.5" x14ac:dyDescent="0.25">
      <c r="A346" s="91" t="s">
        <v>95</v>
      </c>
      <c r="B346" s="92">
        <v>55</v>
      </c>
      <c r="C346" s="93">
        <v>7</v>
      </c>
      <c r="D346" s="93">
        <v>1</v>
      </c>
      <c r="E346" s="94">
        <v>4203520</v>
      </c>
      <c r="F346" s="92">
        <v>850</v>
      </c>
      <c r="G346" s="95">
        <v>10.9</v>
      </c>
      <c r="H346" s="96">
        <v>10.6</v>
      </c>
      <c r="I346" s="96">
        <v>11.9</v>
      </c>
    </row>
    <row r="347" spans="1:9" s="97" customFormat="1" ht="31.5" x14ac:dyDescent="0.25">
      <c r="A347" s="91" t="s">
        <v>96</v>
      </c>
      <c r="B347" s="92">
        <v>55</v>
      </c>
      <c r="C347" s="93">
        <v>7</v>
      </c>
      <c r="D347" s="93">
        <v>1</v>
      </c>
      <c r="E347" s="94">
        <v>4203510</v>
      </c>
      <c r="F347" s="92">
        <v>611</v>
      </c>
      <c r="G347" s="95">
        <v>20</v>
      </c>
      <c r="H347" s="96">
        <v>19.399999999999999</v>
      </c>
      <c r="I347" s="96">
        <v>20.399999999999999</v>
      </c>
    </row>
    <row r="348" spans="1:9" ht="31.5" x14ac:dyDescent="0.25">
      <c r="A348" s="86" t="s">
        <v>19</v>
      </c>
      <c r="B348" s="80">
        <v>55</v>
      </c>
      <c r="C348" s="87">
        <v>7</v>
      </c>
      <c r="D348" s="87">
        <v>1</v>
      </c>
      <c r="E348" s="88">
        <v>4200420</v>
      </c>
      <c r="F348" s="80">
        <v>0</v>
      </c>
      <c r="G348" s="89">
        <f>G350+G351+G349</f>
        <v>9215.4</v>
      </c>
      <c r="H348" s="89">
        <f t="shared" ref="H348:I348" si="167">H350+H351+H349</f>
        <v>8957.4</v>
      </c>
      <c r="I348" s="89">
        <f t="shared" si="167"/>
        <v>9381.4000000000015</v>
      </c>
    </row>
    <row r="349" spans="1:9" s="97" customFormat="1" ht="31.5" x14ac:dyDescent="0.25">
      <c r="A349" s="91" t="s">
        <v>95</v>
      </c>
      <c r="B349" s="92">
        <v>55</v>
      </c>
      <c r="C349" s="93">
        <v>7</v>
      </c>
      <c r="D349" s="93">
        <v>1</v>
      </c>
      <c r="E349" s="94">
        <v>4200420</v>
      </c>
      <c r="F349" s="92">
        <v>120</v>
      </c>
      <c r="G349" s="150">
        <v>10</v>
      </c>
      <c r="H349" s="96">
        <v>9.6999999999999993</v>
      </c>
      <c r="I349" s="96">
        <v>10.199999999999999</v>
      </c>
    </row>
    <row r="350" spans="1:9" s="97" customFormat="1" ht="31.5" x14ac:dyDescent="0.25">
      <c r="A350" s="91" t="s">
        <v>95</v>
      </c>
      <c r="B350" s="92">
        <v>55</v>
      </c>
      <c r="C350" s="93">
        <v>7</v>
      </c>
      <c r="D350" s="93">
        <v>1</v>
      </c>
      <c r="E350" s="94">
        <v>4200420</v>
      </c>
      <c r="F350" s="92">
        <v>240</v>
      </c>
      <c r="G350" s="150">
        <v>7547.7</v>
      </c>
      <c r="H350" s="96">
        <v>7336.4</v>
      </c>
      <c r="I350" s="96">
        <v>7683.6</v>
      </c>
    </row>
    <row r="351" spans="1:9" s="97" customFormat="1" ht="31.5" x14ac:dyDescent="0.25">
      <c r="A351" s="91" t="s">
        <v>96</v>
      </c>
      <c r="B351" s="92">
        <v>55</v>
      </c>
      <c r="C351" s="93">
        <v>7</v>
      </c>
      <c r="D351" s="93">
        <v>1</v>
      </c>
      <c r="E351" s="94">
        <v>4200410</v>
      </c>
      <c r="F351" s="92">
        <v>611</v>
      </c>
      <c r="G351" s="150">
        <v>1657.7</v>
      </c>
      <c r="H351" s="96">
        <v>1611.3</v>
      </c>
      <c r="I351" s="96">
        <v>1687.6</v>
      </c>
    </row>
    <row r="352" spans="1:9" s="97" customFormat="1" ht="63" x14ac:dyDescent="0.25">
      <c r="A352" s="151" t="s">
        <v>97</v>
      </c>
      <c r="B352" s="152">
        <v>55</v>
      </c>
      <c r="C352" s="153">
        <v>7</v>
      </c>
      <c r="D352" s="153">
        <v>1</v>
      </c>
      <c r="E352" s="154">
        <v>8750000</v>
      </c>
      <c r="F352" s="152">
        <v>0</v>
      </c>
      <c r="G352" s="155">
        <f>G353+G354</f>
        <v>45348.7</v>
      </c>
      <c r="H352" s="155">
        <f t="shared" ref="H352:I352" si="168">H353+H354</f>
        <v>44112.6</v>
      </c>
      <c r="I352" s="155">
        <f t="shared" si="168"/>
        <v>46144.9</v>
      </c>
    </row>
    <row r="353" spans="1:9" s="97" customFormat="1" ht="31.5" x14ac:dyDescent="0.25">
      <c r="A353" s="91" t="s">
        <v>95</v>
      </c>
      <c r="B353" s="92">
        <v>55</v>
      </c>
      <c r="C353" s="93">
        <v>7</v>
      </c>
      <c r="D353" s="93">
        <v>1</v>
      </c>
      <c r="E353" s="94">
        <v>8757370</v>
      </c>
      <c r="F353" s="92">
        <v>530</v>
      </c>
      <c r="G353" s="150">
        <v>14479.6</v>
      </c>
      <c r="H353" s="96">
        <v>14091</v>
      </c>
      <c r="I353" s="96">
        <v>14740.2</v>
      </c>
    </row>
    <row r="354" spans="1:9" s="97" customFormat="1" ht="31.5" x14ac:dyDescent="0.25">
      <c r="A354" s="91" t="s">
        <v>96</v>
      </c>
      <c r="B354" s="92">
        <v>55</v>
      </c>
      <c r="C354" s="93">
        <v>7</v>
      </c>
      <c r="D354" s="93">
        <v>1</v>
      </c>
      <c r="E354" s="94">
        <v>8757370</v>
      </c>
      <c r="F354" s="92">
        <v>611</v>
      </c>
      <c r="G354" s="150">
        <v>30869.1</v>
      </c>
      <c r="H354" s="96">
        <v>30021.599999999999</v>
      </c>
      <c r="I354" s="96">
        <v>31404.7</v>
      </c>
    </row>
    <row r="355" spans="1:9" ht="15.75" x14ac:dyDescent="0.25">
      <c r="A355" s="86" t="s">
        <v>75</v>
      </c>
      <c r="B355" s="80">
        <v>55</v>
      </c>
      <c r="C355" s="87">
        <v>7</v>
      </c>
      <c r="D355" s="87">
        <v>1</v>
      </c>
      <c r="E355" s="88">
        <v>8750000</v>
      </c>
      <c r="F355" s="80">
        <v>0</v>
      </c>
      <c r="G355" s="89">
        <f>SUM(G356)</f>
        <v>744.8</v>
      </c>
      <c r="H355" s="89">
        <f t="shared" ref="H355:I355" si="169">SUM(H356)</f>
        <v>757.6</v>
      </c>
      <c r="I355" s="89">
        <f t="shared" si="169"/>
        <v>758.19999999999993</v>
      </c>
    </row>
    <row r="356" spans="1:9" ht="110.25" x14ac:dyDescent="0.25">
      <c r="A356" s="104" t="s">
        <v>98</v>
      </c>
      <c r="B356" s="80">
        <v>55</v>
      </c>
      <c r="C356" s="87">
        <v>7</v>
      </c>
      <c r="D356" s="87">
        <v>1</v>
      </c>
      <c r="E356" s="156">
        <v>8757390</v>
      </c>
      <c r="F356" s="80">
        <v>0</v>
      </c>
      <c r="G356" s="89">
        <f>G357+G358</f>
        <v>744.8</v>
      </c>
      <c r="H356" s="89">
        <f t="shared" ref="H356:I356" si="170">H357+H358</f>
        <v>757.6</v>
      </c>
      <c r="I356" s="89">
        <f t="shared" si="170"/>
        <v>758.19999999999993</v>
      </c>
    </row>
    <row r="357" spans="1:9" s="97" customFormat="1" ht="31.5" x14ac:dyDescent="0.25">
      <c r="A357" s="91" t="s">
        <v>95</v>
      </c>
      <c r="B357" s="92">
        <v>55</v>
      </c>
      <c r="C357" s="93">
        <v>7</v>
      </c>
      <c r="D357" s="93">
        <v>1</v>
      </c>
      <c r="E357" s="94">
        <v>8757390</v>
      </c>
      <c r="F357" s="92">
        <v>530</v>
      </c>
      <c r="G357" s="95">
        <v>164.9</v>
      </c>
      <c r="H357" s="96">
        <v>177.1</v>
      </c>
      <c r="I357" s="96">
        <v>167.9</v>
      </c>
    </row>
    <row r="358" spans="1:9" s="97" customFormat="1" ht="31.5" x14ac:dyDescent="0.25">
      <c r="A358" s="91" t="s">
        <v>96</v>
      </c>
      <c r="B358" s="92">
        <v>55</v>
      </c>
      <c r="C358" s="93">
        <v>7</v>
      </c>
      <c r="D358" s="93">
        <v>1</v>
      </c>
      <c r="E358" s="94">
        <v>8757390</v>
      </c>
      <c r="F358" s="92">
        <v>611</v>
      </c>
      <c r="G358" s="95">
        <v>579.9</v>
      </c>
      <c r="H358" s="96">
        <v>580.5</v>
      </c>
      <c r="I358" s="96">
        <v>590.29999999999995</v>
      </c>
    </row>
    <row r="359" spans="1:9" ht="47.25" x14ac:dyDescent="0.25">
      <c r="A359" s="104" t="s">
        <v>99</v>
      </c>
      <c r="B359" s="80">
        <v>55</v>
      </c>
      <c r="C359" s="87">
        <v>7</v>
      </c>
      <c r="D359" s="87">
        <v>1</v>
      </c>
      <c r="E359" s="122">
        <v>4200220</v>
      </c>
      <c r="F359" s="80">
        <v>0</v>
      </c>
      <c r="G359" s="89">
        <f>SUM(G360+G361)</f>
        <v>7149.1</v>
      </c>
      <c r="H359" s="89">
        <f t="shared" ref="H359:I359" si="171">SUM(H360+H361)</f>
        <v>6982.3</v>
      </c>
      <c r="I359" s="89">
        <f t="shared" si="171"/>
        <v>7277.7000000000007</v>
      </c>
    </row>
    <row r="360" spans="1:9" s="97" customFormat="1" ht="31.5" x14ac:dyDescent="0.25">
      <c r="A360" s="91" t="s">
        <v>95</v>
      </c>
      <c r="B360" s="92">
        <v>55</v>
      </c>
      <c r="C360" s="93">
        <v>7</v>
      </c>
      <c r="D360" s="93">
        <v>1</v>
      </c>
      <c r="E360" s="94">
        <v>4200220</v>
      </c>
      <c r="F360" s="92">
        <v>240</v>
      </c>
      <c r="G360" s="95">
        <v>1930.4</v>
      </c>
      <c r="H360" s="96">
        <v>1893.2</v>
      </c>
      <c r="I360" s="96">
        <v>1965.1</v>
      </c>
    </row>
    <row r="361" spans="1:9" s="97" customFormat="1" ht="31.5" x14ac:dyDescent="0.25">
      <c r="A361" s="91" t="s">
        <v>96</v>
      </c>
      <c r="B361" s="92">
        <v>55</v>
      </c>
      <c r="C361" s="93">
        <v>7</v>
      </c>
      <c r="D361" s="93">
        <v>1</v>
      </c>
      <c r="E361" s="94">
        <v>4200210</v>
      </c>
      <c r="F361" s="92">
        <v>611</v>
      </c>
      <c r="G361" s="95">
        <v>5218.7</v>
      </c>
      <c r="H361" s="96">
        <v>5089.1000000000004</v>
      </c>
      <c r="I361" s="96">
        <v>5312.6</v>
      </c>
    </row>
    <row r="362" spans="1:9" s="149" customFormat="1" ht="15.75" x14ac:dyDescent="0.25">
      <c r="A362" s="145" t="s">
        <v>100</v>
      </c>
      <c r="B362" s="102">
        <v>55</v>
      </c>
      <c r="C362" s="146">
        <v>7</v>
      </c>
      <c r="D362" s="146">
        <v>2</v>
      </c>
      <c r="E362" s="147">
        <v>0</v>
      </c>
      <c r="F362" s="102">
        <v>0</v>
      </c>
      <c r="G362" s="148">
        <f>SUM(G363+G377)</f>
        <v>179355.7</v>
      </c>
      <c r="H362" s="148">
        <f>SUM(H363+H377)</f>
        <v>174334.19999999998</v>
      </c>
      <c r="I362" s="148">
        <f>SUM(I363+I377)</f>
        <v>182584.30000000002</v>
      </c>
    </row>
    <row r="363" spans="1:9" ht="47.25" x14ac:dyDescent="0.25">
      <c r="A363" s="86" t="s">
        <v>101</v>
      </c>
      <c r="B363" s="80">
        <v>55</v>
      </c>
      <c r="C363" s="87">
        <v>7</v>
      </c>
      <c r="D363" s="87">
        <v>2</v>
      </c>
      <c r="E363" s="88">
        <v>4210000</v>
      </c>
      <c r="F363" s="80">
        <v>0</v>
      </c>
      <c r="G363" s="89">
        <f>SUM(G364+G367+G370+G374)</f>
        <v>42995.899999999994</v>
      </c>
      <c r="H363" s="89">
        <f>SUM(H364+H367+H370+H374)</f>
        <v>41792</v>
      </c>
      <c r="I363" s="89">
        <f>SUM(I364+I367+I370+I374)</f>
        <v>43769.9</v>
      </c>
    </row>
    <row r="364" spans="1:9" ht="31.5" x14ac:dyDescent="0.25">
      <c r="A364" s="86" t="s">
        <v>12</v>
      </c>
      <c r="B364" s="80">
        <v>55</v>
      </c>
      <c r="C364" s="87">
        <v>7</v>
      </c>
      <c r="D364" s="87">
        <v>2</v>
      </c>
      <c r="E364" s="88">
        <v>4213500</v>
      </c>
      <c r="F364" s="80">
        <v>0</v>
      </c>
      <c r="G364" s="89">
        <f>G365+G366</f>
        <v>1584</v>
      </c>
      <c r="H364" s="89">
        <f t="shared" ref="H364:I364" si="172">H365+H366</f>
        <v>1539.6</v>
      </c>
      <c r="I364" s="89">
        <f t="shared" si="172"/>
        <v>1612.5</v>
      </c>
    </row>
    <row r="365" spans="1:9" s="97" customFormat="1" ht="31.5" x14ac:dyDescent="0.25">
      <c r="A365" s="91" t="s">
        <v>95</v>
      </c>
      <c r="B365" s="92">
        <v>55</v>
      </c>
      <c r="C365" s="93">
        <v>7</v>
      </c>
      <c r="D365" s="93">
        <v>2</v>
      </c>
      <c r="E365" s="94">
        <v>4213520</v>
      </c>
      <c r="F365" s="92">
        <v>850</v>
      </c>
      <c r="G365" s="95">
        <v>60</v>
      </c>
      <c r="H365" s="96">
        <v>58.3</v>
      </c>
      <c r="I365" s="96">
        <v>61.1</v>
      </c>
    </row>
    <row r="366" spans="1:9" s="97" customFormat="1" ht="31.5" x14ac:dyDescent="0.25">
      <c r="A366" s="91" t="s">
        <v>96</v>
      </c>
      <c r="B366" s="92">
        <v>55</v>
      </c>
      <c r="C366" s="93">
        <v>7</v>
      </c>
      <c r="D366" s="93">
        <v>2</v>
      </c>
      <c r="E366" s="94">
        <v>4213510</v>
      </c>
      <c r="F366" s="92">
        <v>611</v>
      </c>
      <c r="G366" s="95">
        <v>1524</v>
      </c>
      <c r="H366" s="96">
        <v>1481.3</v>
      </c>
      <c r="I366" s="96">
        <v>1551.4</v>
      </c>
    </row>
    <row r="367" spans="1:9" ht="31.5" x14ac:dyDescent="0.25">
      <c r="A367" s="86" t="s">
        <v>19</v>
      </c>
      <c r="B367" s="80">
        <v>55</v>
      </c>
      <c r="C367" s="87">
        <v>7</v>
      </c>
      <c r="D367" s="87">
        <v>2</v>
      </c>
      <c r="E367" s="88">
        <v>4210400</v>
      </c>
      <c r="F367" s="80">
        <v>0</v>
      </c>
      <c r="G367" s="89">
        <f>G368+G369</f>
        <v>18150.7</v>
      </c>
      <c r="H367" s="89">
        <f t="shared" ref="H367:I367" si="173">H368+H369</f>
        <v>17642.5</v>
      </c>
      <c r="I367" s="89">
        <f t="shared" si="173"/>
        <v>18477.400000000001</v>
      </c>
    </row>
    <row r="368" spans="1:9" s="97" customFormat="1" ht="31.5" x14ac:dyDescent="0.25">
      <c r="A368" s="91" t="s">
        <v>95</v>
      </c>
      <c r="B368" s="92">
        <v>55</v>
      </c>
      <c r="C368" s="93">
        <v>7</v>
      </c>
      <c r="D368" s="93">
        <v>2</v>
      </c>
      <c r="E368" s="94">
        <v>4210420</v>
      </c>
      <c r="F368" s="92">
        <v>240</v>
      </c>
      <c r="G368" s="150">
        <v>8355.2000000000007</v>
      </c>
      <c r="H368" s="96">
        <v>8121.3</v>
      </c>
      <c r="I368" s="96">
        <v>8505.6</v>
      </c>
    </row>
    <row r="369" spans="1:9" s="97" customFormat="1" ht="31.5" x14ac:dyDescent="0.25">
      <c r="A369" s="91" t="s">
        <v>96</v>
      </c>
      <c r="B369" s="92">
        <v>55</v>
      </c>
      <c r="C369" s="93">
        <v>7</v>
      </c>
      <c r="D369" s="93">
        <v>2</v>
      </c>
      <c r="E369" s="94">
        <v>4210410</v>
      </c>
      <c r="F369" s="92">
        <v>611</v>
      </c>
      <c r="G369" s="150">
        <v>9795.5</v>
      </c>
      <c r="H369" s="96">
        <v>9521.2000000000007</v>
      </c>
      <c r="I369" s="96">
        <v>9971.7999999999993</v>
      </c>
    </row>
    <row r="370" spans="1:9" ht="47.25" x14ac:dyDescent="0.25">
      <c r="A370" s="104" t="s">
        <v>102</v>
      </c>
      <c r="B370" s="80">
        <v>55</v>
      </c>
      <c r="C370" s="87">
        <v>7</v>
      </c>
      <c r="D370" s="87">
        <v>2</v>
      </c>
      <c r="E370" s="122">
        <v>4210220</v>
      </c>
      <c r="F370" s="80">
        <v>0</v>
      </c>
      <c r="G370" s="89">
        <f>G371+G373</f>
        <v>9035.4</v>
      </c>
      <c r="H370" s="89">
        <f t="shared" ref="H370:I370" si="174">H371+H373</f>
        <v>8782.4</v>
      </c>
      <c r="I370" s="89">
        <f t="shared" si="174"/>
        <v>9198.0999999999985</v>
      </c>
    </row>
    <row r="371" spans="1:9" s="97" customFormat="1" ht="31.5" x14ac:dyDescent="0.25">
      <c r="A371" s="91" t="s">
        <v>95</v>
      </c>
      <c r="B371" s="92">
        <v>55</v>
      </c>
      <c r="C371" s="93">
        <v>7</v>
      </c>
      <c r="D371" s="93">
        <v>2</v>
      </c>
      <c r="E371" s="94">
        <v>4210220</v>
      </c>
      <c r="F371" s="92">
        <v>240</v>
      </c>
      <c r="G371" s="95">
        <v>2304.6999999999998</v>
      </c>
      <c r="H371" s="96">
        <v>2240.1999999999998</v>
      </c>
      <c r="I371" s="96">
        <v>2346.1999999999998</v>
      </c>
    </row>
    <row r="372" spans="1:9" s="97" customFormat="1" ht="31.5" x14ac:dyDescent="0.25">
      <c r="A372" s="91" t="s">
        <v>96</v>
      </c>
      <c r="B372" s="92">
        <v>55</v>
      </c>
      <c r="C372" s="93">
        <v>7</v>
      </c>
      <c r="D372" s="93">
        <v>2</v>
      </c>
      <c r="E372" s="94">
        <v>4210210</v>
      </c>
      <c r="F372" s="92">
        <v>611</v>
      </c>
      <c r="G372" s="95">
        <v>0</v>
      </c>
      <c r="H372" s="96">
        <v>0</v>
      </c>
      <c r="I372" s="96">
        <v>0</v>
      </c>
    </row>
    <row r="373" spans="1:9" s="97" customFormat="1" ht="31.5" x14ac:dyDescent="0.25">
      <c r="A373" s="91" t="s">
        <v>96</v>
      </c>
      <c r="B373" s="92">
        <v>55</v>
      </c>
      <c r="C373" s="93">
        <v>7</v>
      </c>
      <c r="D373" s="93">
        <v>2</v>
      </c>
      <c r="E373" s="94">
        <v>4210210</v>
      </c>
      <c r="F373" s="92">
        <v>611</v>
      </c>
      <c r="G373" s="95">
        <v>6730.7</v>
      </c>
      <c r="H373" s="96">
        <v>6542.2</v>
      </c>
      <c r="I373" s="96">
        <v>6851.9</v>
      </c>
    </row>
    <row r="374" spans="1:9" ht="31.5" x14ac:dyDescent="0.25">
      <c r="A374" s="86" t="s">
        <v>103</v>
      </c>
      <c r="B374" s="80">
        <v>55</v>
      </c>
      <c r="C374" s="87">
        <v>7</v>
      </c>
      <c r="D374" s="87">
        <v>2</v>
      </c>
      <c r="E374" s="88">
        <v>4230000</v>
      </c>
      <c r="F374" s="80">
        <v>0</v>
      </c>
      <c r="G374" s="89">
        <f>G375</f>
        <v>14225.8</v>
      </c>
      <c r="H374" s="89">
        <f t="shared" ref="H374:I374" si="175">H375</f>
        <v>13827.5</v>
      </c>
      <c r="I374" s="89">
        <f t="shared" si="175"/>
        <v>14481.9</v>
      </c>
    </row>
    <row r="375" spans="1:9" ht="31.5" x14ac:dyDescent="0.25">
      <c r="A375" s="86" t="s">
        <v>19</v>
      </c>
      <c r="B375" s="80">
        <v>55</v>
      </c>
      <c r="C375" s="87">
        <v>7</v>
      </c>
      <c r="D375" s="87">
        <v>2</v>
      </c>
      <c r="E375" s="88">
        <v>4230410</v>
      </c>
      <c r="F375" s="80">
        <v>0</v>
      </c>
      <c r="G375" s="89">
        <f>SUM(G376)</f>
        <v>14225.8</v>
      </c>
      <c r="H375" s="89">
        <f t="shared" ref="H375:I375" si="176">SUM(H376)</f>
        <v>13827.5</v>
      </c>
      <c r="I375" s="89">
        <f t="shared" si="176"/>
        <v>14481.9</v>
      </c>
    </row>
    <row r="376" spans="1:9" s="97" customFormat="1" ht="31.5" x14ac:dyDescent="0.25">
      <c r="A376" s="91" t="s">
        <v>96</v>
      </c>
      <c r="B376" s="92">
        <v>55</v>
      </c>
      <c r="C376" s="93">
        <v>7</v>
      </c>
      <c r="D376" s="93">
        <v>2</v>
      </c>
      <c r="E376" s="94">
        <v>4230410</v>
      </c>
      <c r="F376" s="92">
        <v>611</v>
      </c>
      <c r="G376" s="95">
        <v>14225.8</v>
      </c>
      <c r="H376" s="96">
        <v>13827.5</v>
      </c>
      <c r="I376" s="96">
        <v>14481.9</v>
      </c>
    </row>
    <row r="377" spans="1:9" ht="15.75" x14ac:dyDescent="0.25">
      <c r="A377" s="86" t="s">
        <v>75</v>
      </c>
      <c r="B377" s="80">
        <v>55</v>
      </c>
      <c r="C377" s="87">
        <v>7</v>
      </c>
      <c r="D377" s="87">
        <v>2</v>
      </c>
      <c r="E377" s="88">
        <v>8750000</v>
      </c>
      <c r="F377" s="80">
        <v>0</v>
      </c>
      <c r="G377" s="89">
        <f>G378+G381</f>
        <v>136359.80000000002</v>
      </c>
      <c r="H377" s="89">
        <f t="shared" ref="H377:I377" si="177">H378+H381</f>
        <v>132542.19999999998</v>
      </c>
      <c r="I377" s="89">
        <f t="shared" si="177"/>
        <v>138814.40000000002</v>
      </c>
    </row>
    <row r="378" spans="1:9" ht="189" x14ac:dyDescent="0.25">
      <c r="A378" s="86" t="s">
        <v>106</v>
      </c>
      <c r="B378" s="80">
        <v>55</v>
      </c>
      <c r="C378" s="87">
        <v>7</v>
      </c>
      <c r="D378" s="87">
        <v>2</v>
      </c>
      <c r="E378" s="88">
        <v>8757340</v>
      </c>
      <c r="F378" s="80">
        <v>0</v>
      </c>
      <c r="G378" s="89">
        <f>G379+G380</f>
        <v>133720.20000000001</v>
      </c>
      <c r="H378" s="89">
        <f t="shared" ref="H378:I378" si="178">H379+H380</f>
        <v>129976.09999999999</v>
      </c>
      <c r="I378" s="89">
        <f t="shared" si="178"/>
        <v>136127.20000000001</v>
      </c>
    </row>
    <row r="379" spans="1:9" s="97" customFormat="1" ht="31.5" x14ac:dyDescent="0.25">
      <c r="A379" s="91" t="s">
        <v>95</v>
      </c>
      <c r="B379" s="92">
        <v>55</v>
      </c>
      <c r="C379" s="93">
        <v>7</v>
      </c>
      <c r="D379" s="93">
        <v>2</v>
      </c>
      <c r="E379" s="94">
        <v>8757340</v>
      </c>
      <c r="F379" s="92">
        <v>530</v>
      </c>
      <c r="G379" s="95">
        <v>46055.199999999997</v>
      </c>
      <c r="H379" s="96">
        <v>44765.7</v>
      </c>
      <c r="I379" s="96">
        <v>46884.2</v>
      </c>
    </row>
    <row r="380" spans="1:9" s="97" customFormat="1" ht="31.5" x14ac:dyDescent="0.25">
      <c r="A380" s="91" t="s">
        <v>96</v>
      </c>
      <c r="B380" s="92">
        <v>55</v>
      </c>
      <c r="C380" s="93">
        <v>7</v>
      </c>
      <c r="D380" s="93">
        <v>2</v>
      </c>
      <c r="E380" s="94">
        <v>8757340</v>
      </c>
      <c r="F380" s="92">
        <v>611</v>
      </c>
      <c r="G380" s="95">
        <v>87665</v>
      </c>
      <c r="H380" s="96">
        <v>85210.4</v>
      </c>
      <c r="I380" s="96">
        <v>89243</v>
      </c>
    </row>
    <row r="381" spans="1:9" ht="63" x14ac:dyDescent="0.25">
      <c r="A381" s="104" t="s">
        <v>107</v>
      </c>
      <c r="B381" s="80">
        <v>55</v>
      </c>
      <c r="C381" s="87">
        <v>7</v>
      </c>
      <c r="D381" s="87">
        <v>2</v>
      </c>
      <c r="E381" s="156">
        <v>8757330</v>
      </c>
      <c r="F381" s="80">
        <v>0</v>
      </c>
      <c r="G381" s="89">
        <f>G382+G383</f>
        <v>2639.6</v>
      </c>
      <c r="H381" s="89">
        <f t="shared" ref="H381:I381" si="179">H382+H383</f>
        <v>2566.1</v>
      </c>
      <c r="I381" s="89">
        <f t="shared" si="179"/>
        <v>2687.2</v>
      </c>
    </row>
    <row r="382" spans="1:9" s="97" customFormat="1" ht="31.5" x14ac:dyDescent="0.25">
      <c r="A382" s="91" t="s">
        <v>95</v>
      </c>
      <c r="B382" s="92">
        <v>55</v>
      </c>
      <c r="C382" s="93">
        <v>7</v>
      </c>
      <c r="D382" s="93">
        <v>2</v>
      </c>
      <c r="E382" s="157">
        <v>8757330</v>
      </c>
      <c r="F382" s="92">
        <v>530</v>
      </c>
      <c r="G382" s="95">
        <v>458.9</v>
      </c>
      <c r="H382" s="96">
        <v>446.5</v>
      </c>
      <c r="I382" s="96">
        <v>467.2</v>
      </c>
    </row>
    <row r="383" spans="1:9" s="97" customFormat="1" ht="31.5" x14ac:dyDescent="0.25">
      <c r="A383" s="91" t="s">
        <v>96</v>
      </c>
      <c r="B383" s="92">
        <v>55</v>
      </c>
      <c r="C383" s="93">
        <v>7</v>
      </c>
      <c r="D383" s="93">
        <v>2</v>
      </c>
      <c r="E383" s="157">
        <v>8757330</v>
      </c>
      <c r="F383" s="92">
        <v>611</v>
      </c>
      <c r="G383" s="95">
        <v>2180.6999999999998</v>
      </c>
      <c r="H383" s="96">
        <v>2119.6</v>
      </c>
      <c r="I383" s="96">
        <v>2220</v>
      </c>
    </row>
    <row r="384" spans="1:9" s="149" customFormat="1" ht="31.5" x14ac:dyDescent="0.25">
      <c r="A384" s="145" t="s">
        <v>108</v>
      </c>
      <c r="B384" s="102">
        <v>55</v>
      </c>
      <c r="C384" s="146">
        <v>7</v>
      </c>
      <c r="D384" s="146">
        <v>7</v>
      </c>
      <c r="E384" s="147">
        <v>0</v>
      </c>
      <c r="F384" s="102">
        <v>0</v>
      </c>
      <c r="G384" s="148">
        <f>SUM(G385)</f>
        <v>1540.2</v>
      </c>
      <c r="H384" s="148">
        <f t="shared" ref="H384:I386" si="180">SUM(H385)</f>
        <v>1497.1</v>
      </c>
      <c r="I384" s="148">
        <f t="shared" si="180"/>
        <v>1567.9</v>
      </c>
    </row>
    <row r="385" spans="1:9" ht="15.75" x14ac:dyDescent="0.25">
      <c r="A385" s="111" t="s">
        <v>109</v>
      </c>
      <c r="B385" s="80">
        <v>55</v>
      </c>
      <c r="C385" s="121">
        <v>7</v>
      </c>
      <c r="D385" s="121">
        <v>7</v>
      </c>
      <c r="E385" s="122">
        <v>7950000</v>
      </c>
      <c r="F385" s="123">
        <v>0</v>
      </c>
      <c r="G385" s="124">
        <f>SUM(G386)</f>
        <v>1540.2</v>
      </c>
      <c r="H385" s="124">
        <f t="shared" si="180"/>
        <v>1497.1</v>
      </c>
      <c r="I385" s="124">
        <f t="shared" si="180"/>
        <v>1567.9</v>
      </c>
    </row>
    <row r="386" spans="1:9" ht="31.5" x14ac:dyDescent="0.25">
      <c r="A386" s="111" t="s">
        <v>110</v>
      </c>
      <c r="B386" s="80">
        <v>55</v>
      </c>
      <c r="C386" s="121">
        <v>7</v>
      </c>
      <c r="D386" s="121">
        <v>7</v>
      </c>
      <c r="E386" s="122" t="s">
        <v>111</v>
      </c>
      <c r="F386" s="123">
        <v>0</v>
      </c>
      <c r="G386" s="124">
        <f>SUM(G387)</f>
        <v>1540.2</v>
      </c>
      <c r="H386" s="124">
        <f t="shared" si="180"/>
        <v>1497.1</v>
      </c>
      <c r="I386" s="124">
        <f t="shared" si="180"/>
        <v>1567.9</v>
      </c>
    </row>
    <row r="387" spans="1:9" s="97" customFormat="1" ht="31.5" x14ac:dyDescent="0.25">
      <c r="A387" s="91" t="s">
        <v>112</v>
      </c>
      <c r="B387" s="92">
        <v>55</v>
      </c>
      <c r="C387" s="93">
        <v>7</v>
      </c>
      <c r="D387" s="93">
        <v>7</v>
      </c>
      <c r="E387" s="94" t="s">
        <v>111</v>
      </c>
      <c r="F387" s="92">
        <v>240</v>
      </c>
      <c r="G387" s="95">
        <v>1540.2</v>
      </c>
      <c r="H387" s="96">
        <v>1497.1</v>
      </c>
      <c r="I387" s="96">
        <v>1567.9</v>
      </c>
    </row>
    <row r="388" spans="1:9" s="149" customFormat="1" ht="15.75" x14ac:dyDescent="0.25">
      <c r="A388" s="145" t="s">
        <v>113</v>
      </c>
      <c r="B388" s="102">
        <v>55</v>
      </c>
      <c r="C388" s="146">
        <v>7</v>
      </c>
      <c r="D388" s="146">
        <v>9</v>
      </c>
      <c r="E388" s="147">
        <v>0</v>
      </c>
      <c r="F388" s="102">
        <v>0</v>
      </c>
      <c r="G388" s="148">
        <f>SUM(G389+G391+G397)</f>
        <v>18868.199999999997</v>
      </c>
      <c r="H388" s="148">
        <f t="shared" ref="H388:I388" si="181">SUM(H389+H391+H397)</f>
        <v>18340</v>
      </c>
      <c r="I388" s="148">
        <f t="shared" si="181"/>
        <v>19207.8</v>
      </c>
    </row>
    <row r="389" spans="1:9" ht="15.75" x14ac:dyDescent="0.25">
      <c r="A389" s="86" t="s">
        <v>11</v>
      </c>
      <c r="B389" s="80">
        <v>55</v>
      </c>
      <c r="C389" s="87">
        <v>7</v>
      </c>
      <c r="D389" s="87">
        <v>9</v>
      </c>
      <c r="E389" s="88">
        <v>20000</v>
      </c>
      <c r="F389" s="80">
        <v>0</v>
      </c>
      <c r="G389" s="89">
        <f>SUM(G390)</f>
        <v>1770.6</v>
      </c>
      <c r="H389" s="89">
        <f t="shared" ref="H389:I389" si="182">SUM(H390)</f>
        <v>1721</v>
      </c>
      <c r="I389" s="89">
        <f t="shared" si="182"/>
        <v>1802.5</v>
      </c>
    </row>
    <row r="390" spans="1:9" s="97" customFormat="1" ht="31.5" x14ac:dyDescent="0.25">
      <c r="A390" s="91" t="s">
        <v>8</v>
      </c>
      <c r="B390" s="92">
        <v>55</v>
      </c>
      <c r="C390" s="93">
        <v>7</v>
      </c>
      <c r="D390" s="93">
        <v>9</v>
      </c>
      <c r="E390" s="94">
        <v>21520</v>
      </c>
      <c r="F390" s="92">
        <v>120</v>
      </c>
      <c r="G390" s="95">
        <v>1770.6</v>
      </c>
      <c r="H390" s="96">
        <v>1721</v>
      </c>
      <c r="I390" s="96">
        <v>1802.5</v>
      </c>
    </row>
    <row r="391" spans="1:9" ht="94.5" x14ac:dyDescent="0.25">
      <c r="A391" s="86" t="s">
        <v>114</v>
      </c>
      <c r="B391" s="80">
        <v>55</v>
      </c>
      <c r="C391" s="87">
        <v>7</v>
      </c>
      <c r="D391" s="87">
        <v>9</v>
      </c>
      <c r="E391" s="88">
        <v>4520000</v>
      </c>
      <c r="F391" s="80">
        <v>0</v>
      </c>
      <c r="G391" s="89">
        <f>SUM(G392+G394)</f>
        <v>16963.3</v>
      </c>
      <c r="H391" s="89">
        <f t="shared" ref="H391:I391" si="183">SUM(H392+H394)</f>
        <v>16488.5</v>
      </c>
      <c r="I391" s="89">
        <f t="shared" si="183"/>
        <v>17268.599999999999</v>
      </c>
    </row>
    <row r="392" spans="1:9" ht="31.5" x14ac:dyDescent="0.25">
      <c r="A392" s="86" t="s">
        <v>12</v>
      </c>
      <c r="B392" s="80">
        <v>55</v>
      </c>
      <c r="C392" s="87">
        <v>7</v>
      </c>
      <c r="D392" s="87">
        <v>9</v>
      </c>
      <c r="E392" s="88">
        <v>4523500</v>
      </c>
      <c r="F392" s="80">
        <v>0</v>
      </c>
      <c r="G392" s="89">
        <f>SUM(G393)</f>
        <v>6</v>
      </c>
      <c r="H392" s="89">
        <f t="shared" ref="H392:I392" si="184">SUM(H393)</f>
        <v>5.8</v>
      </c>
      <c r="I392" s="89">
        <f t="shared" si="184"/>
        <v>6.1</v>
      </c>
    </row>
    <row r="393" spans="1:9" s="97" customFormat="1" ht="31.5" x14ac:dyDescent="0.25">
      <c r="A393" s="91" t="s">
        <v>95</v>
      </c>
      <c r="B393" s="92">
        <v>55</v>
      </c>
      <c r="C393" s="93">
        <v>7</v>
      </c>
      <c r="D393" s="93">
        <v>9</v>
      </c>
      <c r="E393" s="94">
        <v>4523520</v>
      </c>
      <c r="F393" s="92">
        <v>850</v>
      </c>
      <c r="G393" s="95">
        <v>6</v>
      </c>
      <c r="H393" s="96">
        <v>5.8</v>
      </c>
      <c r="I393" s="96">
        <v>6.1</v>
      </c>
    </row>
    <row r="394" spans="1:9" ht="31.5" x14ac:dyDescent="0.25">
      <c r="A394" s="86" t="s">
        <v>19</v>
      </c>
      <c r="B394" s="80">
        <v>55</v>
      </c>
      <c r="C394" s="87">
        <v>7</v>
      </c>
      <c r="D394" s="87">
        <v>9</v>
      </c>
      <c r="E394" s="88">
        <v>4520420</v>
      </c>
      <c r="F394" s="80">
        <v>0</v>
      </c>
      <c r="G394" s="89">
        <f>G395+G396</f>
        <v>16957.3</v>
      </c>
      <c r="H394" s="89">
        <f t="shared" ref="H394:I394" si="185">H395+H396</f>
        <v>16482.7</v>
      </c>
      <c r="I394" s="89">
        <f t="shared" si="185"/>
        <v>17262.5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9</v>
      </c>
      <c r="E395" s="94">
        <v>4520420</v>
      </c>
      <c r="F395" s="92">
        <v>120</v>
      </c>
      <c r="G395" s="95">
        <v>15195.5</v>
      </c>
      <c r="H395" s="96">
        <v>14770.1</v>
      </c>
      <c r="I395" s="96">
        <v>15469</v>
      </c>
    </row>
    <row r="396" spans="1:9" s="97" customFormat="1" ht="31.5" x14ac:dyDescent="0.25">
      <c r="A396" s="91" t="s">
        <v>95</v>
      </c>
      <c r="B396" s="92">
        <v>55</v>
      </c>
      <c r="C396" s="93">
        <v>7</v>
      </c>
      <c r="D396" s="93">
        <v>9</v>
      </c>
      <c r="E396" s="94">
        <v>4520420</v>
      </c>
      <c r="F396" s="92">
        <v>240</v>
      </c>
      <c r="G396" s="95">
        <v>1761.8</v>
      </c>
      <c r="H396" s="96">
        <v>1712.6</v>
      </c>
      <c r="I396" s="96">
        <v>1793.5</v>
      </c>
    </row>
    <row r="397" spans="1:9" ht="15.75" x14ac:dyDescent="0.25">
      <c r="A397" s="86" t="s">
        <v>75</v>
      </c>
      <c r="B397" s="80">
        <v>55</v>
      </c>
      <c r="C397" s="87">
        <v>7</v>
      </c>
      <c r="D397" s="87">
        <v>9</v>
      </c>
      <c r="E397" s="88">
        <v>8750000</v>
      </c>
      <c r="F397" s="80">
        <v>0</v>
      </c>
      <c r="G397" s="89">
        <f>SUM(G398)</f>
        <v>134.30000000000001</v>
      </c>
      <c r="H397" s="89">
        <f t="shared" ref="H397:I397" si="186">SUM(H398)</f>
        <v>130.5</v>
      </c>
      <c r="I397" s="89">
        <f t="shared" si="186"/>
        <v>136.69999999999999</v>
      </c>
    </row>
    <row r="398" spans="1:9" ht="173.25" x14ac:dyDescent="0.25">
      <c r="A398" s="104" t="s">
        <v>116</v>
      </c>
      <c r="B398" s="80">
        <v>55</v>
      </c>
      <c r="C398" s="87">
        <v>7</v>
      </c>
      <c r="D398" s="87">
        <v>9</v>
      </c>
      <c r="E398" s="156">
        <v>8757391</v>
      </c>
      <c r="F398" s="80">
        <v>0</v>
      </c>
      <c r="G398" s="89">
        <f>SUM(G399)</f>
        <v>134.30000000000001</v>
      </c>
      <c r="H398" s="89">
        <f t="shared" ref="H398:I398" si="187">SUM(H399)</f>
        <v>130.5</v>
      </c>
      <c r="I398" s="89">
        <f t="shared" si="187"/>
        <v>136.69999999999999</v>
      </c>
    </row>
    <row r="399" spans="1:9" s="97" customFormat="1" ht="31.5" x14ac:dyDescent="0.25">
      <c r="A399" s="91" t="s">
        <v>95</v>
      </c>
      <c r="B399" s="92">
        <v>55</v>
      </c>
      <c r="C399" s="93">
        <v>7</v>
      </c>
      <c r="D399" s="93">
        <v>9</v>
      </c>
      <c r="E399" s="94">
        <v>8757391</v>
      </c>
      <c r="F399" s="92">
        <v>530</v>
      </c>
      <c r="G399" s="95">
        <v>134.30000000000001</v>
      </c>
      <c r="H399" s="96">
        <v>130.5</v>
      </c>
      <c r="I399" s="96">
        <v>136.69999999999999</v>
      </c>
    </row>
    <row r="400" spans="1:9" ht="15.75" x14ac:dyDescent="0.25">
      <c r="A400" s="74" t="s">
        <v>59</v>
      </c>
      <c r="B400" s="75">
        <v>55</v>
      </c>
      <c r="C400" s="76">
        <v>10</v>
      </c>
      <c r="D400" s="76">
        <v>0</v>
      </c>
      <c r="E400" s="77">
        <v>0</v>
      </c>
      <c r="F400" s="75">
        <v>0</v>
      </c>
      <c r="G400" s="78">
        <f>SUM(G401)</f>
        <v>2495.9</v>
      </c>
      <c r="H400" s="78">
        <f t="shared" ref="H400:I401" si="188">SUM(H401)</f>
        <v>2426</v>
      </c>
      <c r="I400" s="78">
        <f t="shared" si="188"/>
        <v>2540.8000000000002</v>
      </c>
    </row>
    <row r="401" spans="1:9" ht="15.75" x14ac:dyDescent="0.25">
      <c r="A401" s="79" t="s">
        <v>117</v>
      </c>
      <c r="B401" s="90">
        <v>55</v>
      </c>
      <c r="C401" s="81">
        <v>10</v>
      </c>
      <c r="D401" s="81">
        <v>4</v>
      </c>
      <c r="E401" s="82">
        <v>0</v>
      </c>
      <c r="F401" s="83">
        <v>0</v>
      </c>
      <c r="G401" s="103">
        <f>SUM(G402)</f>
        <v>2495.9</v>
      </c>
      <c r="H401" s="103">
        <f t="shared" si="188"/>
        <v>2426</v>
      </c>
      <c r="I401" s="103">
        <f t="shared" si="188"/>
        <v>2540.8000000000002</v>
      </c>
    </row>
    <row r="402" spans="1:9" ht="15.75" x14ac:dyDescent="0.25">
      <c r="A402" s="86" t="s">
        <v>75</v>
      </c>
      <c r="B402" s="80">
        <v>55</v>
      </c>
      <c r="C402" s="105">
        <v>10</v>
      </c>
      <c r="D402" s="105">
        <v>4</v>
      </c>
      <c r="E402" s="106">
        <v>8750000</v>
      </c>
      <c r="F402" s="107">
        <v>0</v>
      </c>
      <c r="G402" s="108">
        <f>G403+G405</f>
        <v>2495.9</v>
      </c>
      <c r="H402" s="108">
        <f t="shared" ref="H402:I402" si="189">H403+H405</f>
        <v>2426</v>
      </c>
      <c r="I402" s="108">
        <f t="shared" si="189"/>
        <v>2540.8000000000002</v>
      </c>
    </row>
    <row r="403" spans="1:9" ht="94.5" x14ac:dyDescent="0.25">
      <c r="A403" s="104" t="s">
        <v>118</v>
      </c>
      <c r="B403" s="80">
        <v>55</v>
      </c>
      <c r="C403" s="87">
        <v>10</v>
      </c>
      <c r="D403" s="87">
        <v>4</v>
      </c>
      <c r="E403" s="88">
        <v>8757350</v>
      </c>
      <c r="F403" s="80">
        <v>0</v>
      </c>
      <c r="G403" s="89">
        <f>SUM(G404)</f>
        <v>2345.1</v>
      </c>
      <c r="H403" s="89">
        <f t="shared" ref="H403:I403" si="190">SUM(H404)</f>
        <v>2279.4</v>
      </c>
      <c r="I403" s="89">
        <f t="shared" si="190"/>
        <v>2387.3000000000002</v>
      </c>
    </row>
    <row r="404" spans="1:9" s="97" customFormat="1" ht="15.75" x14ac:dyDescent="0.25">
      <c r="A404" s="91" t="s">
        <v>119</v>
      </c>
      <c r="B404" s="92">
        <v>55</v>
      </c>
      <c r="C404" s="93">
        <v>10</v>
      </c>
      <c r="D404" s="93">
        <v>4</v>
      </c>
      <c r="E404" s="94">
        <v>8757350</v>
      </c>
      <c r="F404" s="92">
        <v>530</v>
      </c>
      <c r="G404" s="95">
        <v>2345.1</v>
      </c>
      <c r="H404" s="96">
        <v>2279.4</v>
      </c>
      <c r="I404" s="96">
        <v>2387.3000000000002</v>
      </c>
    </row>
    <row r="405" spans="1:9" ht="47.25" x14ac:dyDescent="0.25">
      <c r="A405" s="86" t="s">
        <v>115</v>
      </c>
      <c r="B405" s="80">
        <v>55</v>
      </c>
      <c r="C405" s="87">
        <v>10</v>
      </c>
      <c r="D405" s="87">
        <v>4</v>
      </c>
      <c r="E405" s="88">
        <v>8757200</v>
      </c>
      <c r="F405" s="80">
        <v>0</v>
      </c>
      <c r="G405" s="89">
        <f>SUM(G406)</f>
        <v>150.80000000000001</v>
      </c>
      <c r="H405" s="89">
        <f t="shared" ref="H405:I405" si="191">SUM(H406)</f>
        <v>146.6</v>
      </c>
      <c r="I405" s="89">
        <f t="shared" si="191"/>
        <v>153.5</v>
      </c>
    </row>
    <row r="406" spans="1:9" s="97" customFormat="1" ht="31.5" x14ac:dyDescent="0.25">
      <c r="A406" s="91" t="s">
        <v>95</v>
      </c>
      <c r="B406" s="92">
        <v>55</v>
      </c>
      <c r="C406" s="93">
        <v>10</v>
      </c>
      <c r="D406" s="93">
        <v>4</v>
      </c>
      <c r="E406" s="94">
        <v>8757200</v>
      </c>
      <c r="F406" s="92">
        <v>530</v>
      </c>
      <c r="G406" s="95">
        <v>150.80000000000001</v>
      </c>
      <c r="H406" s="96">
        <v>146.6</v>
      </c>
      <c r="I406" s="96">
        <v>153.5</v>
      </c>
    </row>
    <row r="407" spans="1:9" ht="18.75" x14ac:dyDescent="0.25">
      <c r="A407" s="395" t="s">
        <v>120</v>
      </c>
      <c r="B407" s="396"/>
      <c r="C407" s="396"/>
      <c r="D407" s="396"/>
      <c r="E407" s="396"/>
      <c r="F407" s="397"/>
      <c r="G407" s="2">
        <f>SUM(G408)</f>
        <v>1249.9000000000001</v>
      </c>
      <c r="H407" s="2">
        <f t="shared" ref="H407:I407" si="192">SUM(H408)</f>
        <v>1298.2</v>
      </c>
      <c r="I407" s="2">
        <f t="shared" si="192"/>
        <v>1347.4</v>
      </c>
    </row>
    <row r="408" spans="1:9" s="10" customFormat="1" ht="15.75" x14ac:dyDescent="0.25">
      <c r="A408" s="3" t="s">
        <v>5</v>
      </c>
      <c r="B408" s="4">
        <v>56</v>
      </c>
      <c r="C408" s="125">
        <v>1</v>
      </c>
      <c r="D408" s="126">
        <v>0</v>
      </c>
      <c r="E408" s="7">
        <v>0</v>
      </c>
      <c r="F408" s="8">
        <v>0</v>
      </c>
      <c r="G408" s="9">
        <f>SUM(G409+G412+G420+G423)</f>
        <v>1249.9000000000001</v>
      </c>
      <c r="H408" s="9">
        <f t="shared" ref="H408:I408" si="193">SUM(H409+H412+H420+H423)</f>
        <v>1298.2</v>
      </c>
      <c r="I408" s="9">
        <f t="shared" si="193"/>
        <v>1347.4</v>
      </c>
    </row>
    <row r="409" spans="1:9" s="18" customFormat="1" ht="63" x14ac:dyDescent="0.25">
      <c r="A409" s="11" t="s">
        <v>6</v>
      </c>
      <c r="B409" s="12">
        <v>56</v>
      </c>
      <c r="C409" s="127">
        <v>1</v>
      </c>
      <c r="D409" s="128">
        <v>2</v>
      </c>
      <c r="E409" s="15">
        <v>0</v>
      </c>
      <c r="F409" s="16">
        <v>0</v>
      </c>
      <c r="G409" s="17">
        <f>SUM(G410)</f>
        <v>348.6</v>
      </c>
      <c r="H409" s="17">
        <f t="shared" ref="H409:I410" si="194">SUM(H410)</f>
        <v>363.1</v>
      </c>
      <c r="I409" s="17">
        <f t="shared" si="194"/>
        <v>384.4</v>
      </c>
    </row>
    <row r="410" spans="1:9" s="26" customFormat="1" ht="15.75" x14ac:dyDescent="0.25">
      <c r="A410" s="19" t="s">
        <v>7</v>
      </c>
      <c r="B410" s="20">
        <v>56</v>
      </c>
      <c r="C410" s="129">
        <v>1</v>
      </c>
      <c r="D410" s="130">
        <v>2</v>
      </c>
      <c r="E410" s="23">
        <v>21420</v>
      </c>
      <c r="F410" s="24">
        <v>0</v>
      </c>
      <c r="G410" s="25">
        <f>SUM(G411)</f>
        <v>348.6</v>
      </c>
      <c r="H410" s="25">
        <f t="shared" si="194"/>
        <v>363.1</v>
      </c>
      <c r="I410" s="25">
        <f t="shared" si="194"/>
        <v>384.4</v>
      </c>
    </row>
    <row r="411" spans="1:9" ht="31.5" x14ac:dyDescent="0.25">
      <c r="A411" s="27" t="s">
        <v>8</v>
      </c>
      <c r="B411" s="28">
        <v>56</v>
      </c>
      <c r="C411" s="131">
        <v>1</v>
      </c>
      <c r="D411" s="132">
        <v>2</v>
      </c>
      <c r="E411" s="31">
        <v>21420</v>
      </c>
      <c r="F411" s="32">
        <v>120</v>
      </c>
      <c r="G411" s="33">
        <v>348.6</v>
      </c>
      <c r="H411" s="33">
        <v>363.1</v>
      </c>
      <c r="I411" s="33">
        <v>384.4</v>
      </c>
    </row>
    <row r="412" spans="1:9" ht="94.5" x14ac:dyDescent="0.25">
      <c r="A412" s="34" t="s">
        <v>9</v>
      </c>
      <c r="B412" s="28">
        <v>56</v>
      </c>
      <c r="C412" s="131">
        <v>1</v>
      </c>
      <c r="D412" s="132">
        <v>4</v>
      </c>
      <c r="E412" s="31">
        <v>0</v>
      </c>
      <c r="F412" s="32">
        <v>0</v>
      </c>
      <c r="G412" s="33">
        <f>SUM(G413+G416+G418)</f>
        <v>499.1</v>
      </c>
      <c r="H412" s="33">
        <f t="shared" ref="H412:I412" si="195">SUM(H413+H416+H418)</f>
        <v>562.1</v>
      </c>
      <c r="I412" s="33">
        <f t="shared" si="195"/>
        <v>524</v>
      </c>
    </row>
    <row r="413" spans="1:9" s="26" customFormat="1" ht="15.75" x14ac:dyDescent="0.25">
      <c r="A413" s="35" t="s">
        <v>11</v>
      </c>
      <c r="B413" s="36">
        <v>56</v>
      </c>
      <c r="C413" s="133">
        <v>1</v>
      </c>
      <c r="D413" s="134">
        <v>4</v>
      </c>
      <c r="E413" s="39">
        <v>21520</v>
      </c>
      <c r="F413" s="40">
        <v>0</v>
      </c>
      <c r="G413" s="41">
        <f>SUM(G415+G414)</f>
        <v>470.6</v>
      </c>
      <c r="H413" s="41">
        <f t="shared" ref="H413:I413" si="196">SUM(H415+H414)</f>
        <v>533.6</v>
      </c>
      <c r="I413" s="41">
        <f t="shared" si="196"/>
        <v>496</v>
      </c>
    </row>
    <row r="414" spans="1:9" ht="31.5" x14ac:dyDescent="0.25">
      <c r="A414" s="27" t="s">
        <v>8</v>
      </c>
      <c r="B414" s="28">
        <v>56</v>
      </c>
      <c r="C414" s="131">
        <v>1</v>
      </c>
      <c r="D414" s="132">
        <v>4</v>
      </c>
      <c r="E414" s="31">
        <v>21520</v>
      </c>
      <c r="F414" s="32">
        <v>120</v>
      </c>
      <c r="G414" s="33">
        <v>275.3</v>
      </c>
      <c r="H414" s="33">
        <v>309.10000000000002</v>
      </c>
      <c r="I414" s="33">
        <v>324.39999999999998</v>
      </c>
    </row>
    <row r="415" spans="1:9" ht="31.5" x14ac:dyDescent="0.25">
      <c r="A415" s="27" t="s">
        <v>8</v>
      </c>
      <c r="B415" s="28">
        <v>56</v>
      </c>
      <c r="C415" s="131">
        <v>1</v>
      </c>
      <c r="D415" s="132">
        <v>4</v>
      </c>
      <c r="E415" s="31">
        <v>21520</v>
      </c>
      <c r="F415" s="32">
        <v>240</v>
      </c>
      <c r="G415" s="33">
        <v>195.3</v>
      </c>
      <c r="H415" s="33">
        <v>224.5</v>
      </c>
      <c r="I415" s="33">
        <v>171.6</v>
      </c>
    </row>
    <row r="416" spans="1:9" s="26" customFormat="1" ht="31.5" x14ac:dyDescent="0.25">
      <c r="A416" s="35" t="s">
        <v>12</v>
      </c>
      <c r="B416" s="36">
        <v>56</v>
      </c>
      <c r="C416" s="133">
        <v>1</v>
      </c>
      <c r="D416" s="134">
        <v>4</v>
      </c>
      <c r="E416" s="39">
        <v>23520</v>
      </c>
      <c r="F416" s="40">
        <v>0</v>
      </c>
      <c r="G416" s="41">
        <f>SUM(G417)</f>
        <v>17</v>
      </c>
      <c r="H416" s="41">
        <f t="shared" ref="H416:I416" si="197">SUM(H417)</f>
        <v>17</v>
      </c>
      <c r="I416" s="41">
        <f t="shared" si="197"/>
        <v>17</v>
      </c>
    </row>
    <row r="417" spans="1:9" ht="31.5" x14ac:dyDescent="0.25">
      <c r="A417" s="27" t="s">
        <v>8</v>
      </c>
      <c r="B417" s="42">
        <v>56</v>
      </c>
      <c r="C417" s="135">
        <v>1</v>
      </c>
      <c r="D417" s="136">
        <v>4</v>
      </c>
      <c r="E417" s="45">
        <v>23520</v>
      </c>
      <c r="F417" s="46">
        <v>85</v>
      </c>
      <c r="G417" s="33">
        <v>17</v>
      </c>
      <c r="H417" s="33">
        <v>17</v>
      </c>
      <c r="I417" s="33">
        <v>17</v>
      </c>
    </row>
    <row r="418" spans="1:9" ht="63" x14ac:dyDescent="0.25">
      <c r="A418" s="34" t="s">
        <v>13</v>
      </c>
      <c r="B418" s="28">
        <v>56</v>
      </c>
      <c r="C418" s="131">
        <v>1</v>
      </c>
      <c r="D418" s="132">
        <v>4</v>
      </c>
      <c r="E418" s="31">
        <v>8751120</v>
      </c>
      <c r="F418" s="32">
        <v>0</v>
      </c>
      <c r="G418" s="47">
        <f>SUM(G419)</f>
        <v>11.5</v>
      </c>
      <c r="H418" s="47">
        <f t="shared" ref="H418:I418" si="198">SUM(H419)</f>
        <v>11.5</v>
      </c>
      <c r="I418" s="47">
        <f t="shared" si="198"/>
        <v>11</v>
      </c>
    </row>
    <row r="419" spans="1:9" ht="94.5" x14ac:dyDescent="0.25">
      <c r="A419" s="27" t="s">
        <v>14</v>
      </c>
      <c r="B419" s="28">
        <v>56</v>
      </c>
      <c r="C419" s="131">
        <v>1</v>
      </c>
      <c r="D419" s="132">
        <v>4</v>
      </c>
      <c r="E419" s="31">
        <v>8751120</v>
      </c>
      <c r="F419" s="32">
        <v>500</v>
      </c>
      <c r="G419" s="47">
        <v>11.5</v>
      </c>
      <c r="H419" s="47">
        <v>11.5</v>
      </c>
      <c r="I419" s="47">
        <v>11</v>
      </c>
    </row>
    <row r="420" spans="1:9" ht="15.75" x14ac:dyDescent="0.25">
      <c r="A420" s="48" t="s">
        <v>15</v>
      </c>
      <c r="B420" s="42">
        <v>56</v>
      </c>
      <c r="C420" s="135">
        <v>1</v>
      </c>
      <c r="D420" s="136">
        <v>11</v>
      </c>
      <c r="E420" s="45">
        <v>0</v>
      </c>
      <c r="F420" s="46">
        <v>0</v>
      </c>
      <c r="G420" s="33">
        <f>SUM(G421)</f>
        <v>21.5</v>
      </c>
      <c r="H420" s="33">
        <f t="shared" ref="H420:I421" si="199">SUM(H421)</f>
        <v>21.5</v>
      </c>
      <c r="I420" s="33">
        <f t="shared" si="199"/>
        <v>21.5</v>
      </c>
    </row>
    <row r="421" spans="1:9" ht="31.5" x14ac:dyDescent="0.25">
      <c r="A421" s="48" t="s">
        <v>16</v>
      </c>
      <c r="B421" s="42">
        <v>56</v>
      </c>
      <c r="C421" s="135">
        <v>1</v>
      </c>
      <c r="D421" s="136">
        <v>11</v>
      </c>
      <c r="E421" s="45">
        <v>703320</v>
      </c>
      <c r="F421" s="46">
        <v>0</v>
      </c>
      <c r="G421" s="33">
        <f>SUM(G422)</f>
        <v>21.5</v>
      </c>
      <c r="H421" s="33">
        <f t="shared" si="199"/>
        <v>21.5</v>
      </c>
      <c r="I421" s="33">
        <f t="shared" si="199"/>
        <v>21.5</v>
      </c>
    </row>
    <row r="422" spans="1:9" ht="15.75" x14ac:dyDescent="0.25">
      <c r="A422" s="27" t="s">
        <v>17</v>
      </c>
      <c r="B422" s="28">
        <v>56</v>
      </c>
      <c r="C422" s="131">
        <v>1</v>
      </c>
      <c r="D422" s="132">
        <v>11</v>
      </c>
      <c r="E422" s="31">
        <v>703320</v>
      </c>
      <c r="F422" s="32">
        <v>870</v>
      </c>
      <c r="G422" s="33">
        <v>21.5</v>
      </c>
      <c r="H422" s="33">
        <v>21.5</v>
      </c>
      <c r="I422" s="33">
        <v>21.5</v>
      </c>
    </row>
    <row r="423" spans="1:9" s="59" customFormat="1" ht="15.75" x14ac:dyDescent="0.25">
      <c r="A423" s="27" t="s">
        <v>18</v>
      </c>
      <c r="B423" s="28">
        <v>56</v>
      </c>
      <c r="C423" s="131">
        <v>1</v>
      </c>
      <c r="D423" s="132">
        <v>13</v>
      </c>
      <c r="E423" s="31">
        <v>0</v>
      </c>
      <c r="F423" s="32">
        <v>0</v>
      </c>
      <c r="G423" s="33">
        <f>SUM(G424+G427)</f>
        <v>380.7</v>
      </c>
      <c r="H423" s="33">
        <f t="shared" ref="H423:I423" si="200">SUM(H424+H427)</f>
        <v>351.5</v>
      </c>
      <c r="I423" s="33">
        <f t="shared" si="200"/>
        <v>417.5</v>
      </c>
    </row>
    <row r="424" spans="1:9" ht="31.5" x14ac:dyDescent="0.25">
      <c r="A424" s="27" t="s">
        <v>19</v>
      </c>
      <c r="B424" s="28">
        <v>56</v>
      </c>
      <c r="C424" s="131">
        <v>1</v>
      </c>
      <c r="D424" s="132">
        <v>13</v>
      </c>
      <c r="E424" s="31">
        <v>20420</v>
      </c>
      <c r="F424" s="32">
        <v>0</v>
      </c>
      <c r="G424" s="33">
        <f>G425+G426</f>
        <v>380.4</v>
      </c>
      <c r="H424" s="33">
        <f t="shared" ref="H424:I424" si="201">H425+H426</f>
        <v>351.2</v>
      </c>
      <c r="I424" s="33">
        <f t="shared" si="201"/>
        <v>417.2</v>
      </c>
    </row>
    <row r="425" spans="1:9" ht="31.5" x14ac:dyDescent="0.25">
      <c r="A425" s="27" t="s">
        <v>8</v>
      </c>
      <c r="B425" s="28">
        <v>56</v>
      </c>
      <c r="C425" s="131">
        <v>1</v>
      </c>
      <c r="D425" s="132">
        <v>13</v>
      </c>
      <c r="E425" s="31">
        <v>20420</v>
      </c>
      <c r="F425" s="32">
        <v>120</v>
      </c>
      <c r="G425" s="33">
        <v>356.4</v>
      </c>
      <c r="H425" s="33">
        <v>315.5</v>
      </c>
      <c r="I425" s="33">
        <v>392.9</v>
      </c>
    </row>
    <row r="426" spans="1:9" ht="31.5" x14ac:dyDescent="0.25">
      <c r="A426" s="27" t="s">
        <v>8</v>
      </c>
      <c r="B426" s="28">
        <v>56</v>
      </c>
      <c r="C426" s="131">
        <v>1</v>
      </c>
      <c r="D426" s="132">
        <v>13</v>
      </c>
      <c r="E426" s="31">
        <v>20420</v>
      </c>
      <c r="F426" s="32">
        <v>240</v>
      </c>
      <c r="G426" s="33">
        <v>24</v>
      </c>
      <c r="H426" s="33">
        <v>35.700000000000003</v>
      </c>
      <c r="I426" s="33">
        <v>24.3</v>
      </c>
    </row>
    <row r="427" spans="1:9" ht="15.75" x14ac:dyDescent="0.25">
      <c r="A427" s="27" t="s">
        <v>17</v>
      </c>
      <c r="B427" s="28">
        <v>56</v>
      </c>
      <c r="C427" s="131">
        <v>1</v>
      </c>
      <c r="D427" s="132">
        <v>13</v>
      </c>
      <c r="E427" s="31">
        <v>922220</v>
      </c>
      <c r="F427" s="32">
        <v>0</v>
      </c>
      <c r="G427" s="33">
        <f>SUM(G428)</f>
        <v>0.3</v>
      </c>
      <c r="H427" s="33">
        <f t="shared" ref="H427:I427" si="202">SUM(H428)</f>
        <v>0.3</v>
      </c>
      <c r="I427" s="33">
        <f t="shared" si="202"/>
        <v>0.3</v>
      </c>
    </row>
    <row r="428" spans="1:9" ht="31.5" x14ac:dyDescent="0.25">
      <c r="A428" s="27" t="s">
        <v>8</v>
      </c>
      <c r="B428" s="28">
        <v>56</v>
      </c>
      <c r="C428" s="131">
        <v>1</v>
      </c>
      <c r="D428" s="132">
        <v>13</v>
      </c>
      <c r="E428" s="31">
        <v>922220</v>
      </c>
      <c r="F428" s="32">
        <v>850</v>
      </c>
      <c r="G428" s="33">
        <v>0.3</v>
      </c>
      <c r="H428" s="33">
        <v>0.3</v>
      </c>
      <c r="I428" s="33">
        <v>0.3</v>
      </c>
    </row>
    <row r="429" spans="1:9" ht="75" x14ac:dyDescent="0.3">
      <c r="A429" s="109" t="s">
        <v>121</v>
      </c>
      <c r="B429" s="70">
        <v>57</v>
      </c>
      <c r="C429" s="71">
        <v>0</v>
      </c>
      <c r="D429" s="71">
        <v>0</v>
      </c>
      <c r="E429" s="72">
        <v>0</v>
      </c>
      <c r="F429" s="70">
        <v>0</v>
      </c>
      <c r="G429" s="110">
        <f>SUM(G430+G436)</f>
        <v>52899.100000000006</v>
      </c>
      <c r="H429" s="110">
        <f t="shared" ref="H429:I429" si="203">SUM(H430+H436)</f>
        <v>48423.5</v>
      </c>
      <c r="I429" s="110">
        <f t="shared" si="203"/>
        <v>52828.399999999994</v>
      </c>
    </row>
    <row r="430" spans="1:9" ht="15.75" x14ac:dyDescent="0.25">
      <c r="A430" s="74" t="s">
        <v>58</v>
      </c>
      <c r="B430" s="102">
        <v>57</v>
      </c>
      <c r="C430" s="76">
        <v>7</v>
      </c>
      <c r="D430" s="76">
        <v>0</v>
      </c>
      <c r="E430" s="77">
        <v>0</v>
      </c>
      <c r="F430" s="75">
        <v>0</v>
      </c>
      <c r="G430" s="78">
        <f>SUM(G431)</f>
        <v>5631.8</v>
      </c>
      <c r="H430" s="78">
        <f t="shared" ref="H430:I430" si="204">SUM(H431)</f>
        <v>5153.1000000000004</v>
      </c>
      <c r="I430" s="78">
        <f t="shared" si="204"/>
        <v>5626.2</v>
      </c>
    </row>
    <row r="431" spans="1:9" ht="31.5" x14ac:dyDescent="0.25">
      <c r="A431" s="86" t="s">
        <v>103</v>
      </c>
      <c r="B431" s="80">
        <v>57</v>
      </c>
      <c r="C431" s="87">
        <v>7</v>
      </c>
      <c r="D431" s="87">
        <v>2</v>
      </c>
      <c r="E431" s="88">
        <v>4230000</v>
      </c>
      <c r="F431" s="80">
        <v>0</v>
      </c>
      <c r="G431" s="89">
        <f>SUM(G432+G434)</f>
        <v>5631.8</v>
      </c>
      <c r="H431" s="89">
        <f t="shared" ref="H431:I431" si="205">SUM(H432+H434)</f>
        <v>5153.1000000000004</v>
      </c>
      <c r="I431" s="89">
        <f t="shared" si="205"/>
        <v>5626.2</v>
      </c>
    </row>
    <row r="432" spans="1:9" ht="31.5" x14ac:dyDescent="0.25">
      <c r="A432" s="86" t="s">
        <v>12</v>
      </c>
      <c r="B432" s="80">
        <v>57</v>
      </c>
      <c r="C432" s="87">
        <v>7</v>
      </c>
      <c r="D432" s="87">
        <v>2</v>
      </c>
      <c r="E432" s="88">
        <v>4233500</v>
      </c>
      <c r="F432" s="80">
        <v>0</v>
      </c>
      <c r="G432" s="89">
        <f>SUM(G433)</f>
        <v>100</v>
      </c>
      <c r="H432" s="89">
        <f t="shared" ref="H432:I432" si="206">SUM(H433)</f>
        <v>91.5</v>
      </c>
      <c r="I432" s="89">
        <f t="shared" si="206"/>
        <v>99.9</v>
      </c>
    </row>
    <row r="433" spans="1:9" s="97" customFormat="1" ht="78.75" x14ac:dyDescent="0.25">
      <c r="A433" s="91" t="s">
        <v>122</v>
      </c>
      <c r="B433" s="92">
        <v>57</v>
      </c>
      <c r="C433" s="93">
        <v>7</v>
      </c>
      <c r="D433" s="93">
        <v>2</v>
      </c>
      <c r="E433" s="94">
        <v>4233510</v>
      </c>
      <c r="F433" s="92">
        <v>611</v>
      </c>
      <c r="G433" s="95">
        <v>100</v>
      </c>
      <c r="H433" s="96">
        <v>91.5</v>
      </c>
      <c r="I433" s="96">
        <v>99.9</v>
      </c>
    </row>
    <row r="434" spans="1:9" ht="31.5" x14ac:dyDescent="0.25">
      <c r="A434" s="86" t="s">
        <v>19</v>
      </c>
      <c r="B434" s="80">
        <v>57</v>
      </c>
      <c r="C434" s="87">
        <v>7</v>
      </c>
      <c r="D434" s="87">
        <v>2</v>
      </c>
      <c r="E434" s="88">
        <v>4230410</v>
      </c>
      <c r="F434" s="80">
        <v>0</v>
      </c>
      <c r="G434" s="89">
        <f>SUM(G435)</f>
        <v>5531.8</v>
      </c>
      <c r="H434" s="89">
        <f t="shared" ref="H434:I434" si="207">SUM(H435)</f>
        <v>5061.6000000000004</v>
      </c>
      <c r="I434" s="89">
        <f t="shared" si="207"/>
        <v>5526.3</v>
      </c>
    </row>
    <row r="435" spans="1:9" s="97" customFormat="1" ht="78.75" x14ac:dyDescent="0.25">
      <c r="A435" s="91" t="s">
        <v>122</v>
      </c>
      <c r="B435" s="92">
        <v>57</v>
      </c>
      <c r="C435" s="93">
        <v>7</v>
      </c>
      <c r="D435" s="93">
        <v>2</v>
      </c>
      <c r="E435" s="94">
        <v>4230410</v>
      </c>
      <c r="F435" s="92">
        <v>611</v>
      </c>
      <c r="G435" s="95">
        <v>5531.8</v>
      </c>
      <c r="H435" s="96">
        <v>5061.6000000000004</v>
      </c>
      <c r="I435" s="96">
        <v>5526.3</v>
      </c>
    </row>
    <row r="436" spans="1:9" ht="15.75" x14ac:dyDescent="0.25">
      <c r="A436" s="74" t="s">
        <v>123</v>
      </c>
      <c r="B436" s="102">
        <v>57</v>
      </c>
      <c r="C436" s="76">
        <v>8</v>
      </c>
      <c r="D436" s="76">
        <v>0</v>
      </c>
      <c r="E436" s="77">
        <v>0</v>
      </c>
      <c r="F436" s="75">
        <v>0</v>
      </c>
      <c r="G436" s="78">
        <f>SUM(G437+G455)</f>
        <v>47267.3</v>
      </c>
      <c r="H436" s="78">
        <f t="shared" ref="H436:I436" si="208">SUM(H437+H455)</f>
        <v>43270.400000000001</v>
      </c>
      <c r="I436" s="78">
        <f t="shared" si="208"/>
        <v>47202.2</v>
      </c>
    </row>
    <row r="437" spans="1:9" ht="15.75" x14ac:dyDescent="0.25">
      <c r="A437" s="79" t="s">
        <v>124</v>
      </c>
      <c r="B437" s="112">
        <v>57</v>
      </c>
      <c r="C437" s="81">
        <v>8</v>
      </c>
      <c r="D437" s="81">
        <v>1</v>
      </c>
      <c r="E437" s="82">
        <v>0</v>
      </c>
      <c r="F437" s="83">
        <v>0</v>
      </c>
      <c r="G437" s="103">
        <f>SUM(G438+G450)</f>
        <v>44629.700000000004</v>
      </c>
      <c r="H437" s="103">
        <f t="shared" ref="H437:I437" si="209">SUM(H438+H450)</f>
        <v>40856.9</v>
      </c>
      <c r="I437" s="103">
        <f t="shared" si="209"/>
        <v>44568.2</v>
      </c>
    </row>
    <row r="438" spans="1:9" ht="47.25" x14ac:dyDescent="0.25">
      <c r="A438" s="86" t="s">
        <v>125</v>
      </c>
      <c r="B438" s="80">
        <v>57</v>
      </c>
      <c r="C438" s="87">
        <v>8</v>
      </c>
      <c r="D438" s="87">
        <v>1</v>
      </c>
      <c r="E438" s="88">
        <v>4400000</v>
      </c>
      <c r="F438" s="80">
        <v>0</v>
      </c>
      <c r="G438" s="89">
        <f>SUM(G439+G442+G446)</f>
        <v>36474.400000000001</v>
      </c>
      <c r="H438" s="89">
        <f t="shared" ref="H438:I438" si="210">SUM(H439+H442+H446)</f>
        <v>33394.800000000003</v>
      </c>
      <c r="I438" s="89">
        <f t="shared" si="210"/>
        <v>36421.299999999996</v>
      </c>
    </row>
    <row r="439" spans="1:9" ht="47.25" x14ac:dyDescent="0.25">
      <c r="A439" s="86" t="s">
        <v>126</v>
      </c>
      <c r="B439" s="80">
        <v>57</v>
      </c>
      <c r="C439" s="87">
        <v>8</v>
      </c>
      <c r="D439" s="87">
        <v>1</v>
      </c>
      <c r="E439" s="88">
        <v>4400200</v>
      </c>
      <c r="F439" s="80">
        <v>0</v>
      </c>
      <c r="G439" s="89">
        <f>SUM(G440)</f>
        <v>2.7</v>
      </c>
      <c r="H439" s="89">
        <f t="shared" ref="H439:I440" si="211">SUM(H440)</f>
        <v>2.5</v>
      </c>
      <c r="I439" s="89">
        <f t="shared" si="211"/>
        <v>2.7</v>
      </c>
    </row>
    <row r="440" spans="1:9" ht="63" x14ac:dyDescent="0.25">
      <c r="A440" s="86" t="s">
        <v>127</v>
      </c>
      <c r="B440" s="80">
        <v>57</v>
      </c>
      <c r="C440" s="87">
        <v>8</v>
      </c>
      <c r="D440" s="87">
        <v>1</v>
      </c>
      <c r="E440" s="88">
        <v>4400202</v>
      </c>
      <c r="F440" s="80">
        <v>0</v>
      </c>
      <c r="G440" s="89">
        <f>SUM(G441)</f>
        <v>2.7</v>
      </c>
      <c r="H440" s="89">
        <f t="shared" si="211"/>
        <v>2.5</v>
      </c>
      <c r="I440" s="89">
        <f t="shared" si="211"/>
        <v>2.7</v>
      </c>
    </row>
    <row r="441" spans="1:9" s="97" customFormat="1" ht="78.75" x14ac:dyDescent="0.25">
      <c r="A441" s="91" t="s">
        <v>122</v>
      </c>
      <c r="B441" s="92">
        <v>57</v>
      </c>
      <c r="C441" s="93">
        <v>8</v>
      </c>
      <c r="D441" s="93">
        <v>1</v>
      </c>
      <c r="E441" s="94">
        <v>4400202</v>
      </c>
      <c r="F441" s="92">
        <v>611</v>
      </c>
      <c r="G441" s="95">
        <v>2.7</v>
      </c>
      <c r="H441" s="96">
        <v>2.5</v>
      </c>
      <c r="I441" s="96">
        <v>2.7</v>
      </c>
    </row>
    <row r="442" spans="1:9" ht="31.5" x14ac:dyDescent="0.25">
      <c r="A442" s="86" t="s">
        <v>12</v>
      </c>
      <c r="B442" s="80">
        <v>57</v>
      </c>
      <c r="C442" s="87">
        <v>8</v>
      </c>
      <c r="D442" s="87">
        <v>1</v>
      </c>
      <c r="E442" s="88">
        <v>4403520</v>
      </c>
      <c r="F442" s="80">
        <v>0</v>
      </c>
      <c r="G442" s="89">
        <f>G443+G445</f>
        <v>250</v>
      </c>
      <c r="H442" s="89">
        <f t="shared" ref="H442:I442" si="212">H443+H445</f>
        <v>228.8</v>
      </c>
      <c r="I442" s="89">
        <f t="shared" si="212"/>
        <v>249.8</v>
      </c>
    </row>
    <row r="443" spans="1:9" s="97" customFormat="1" ht="78.75" x14ac:dyDescent="0.25">
      <c r="A443" s="91" t="s">
        <v>122</v>
      </c>
      <c r="B443" s="92">
        <v>57</v>
      </c>
      <c r="C443" s="93">
        <v>8</v>
      </c>
      <c r="D443" s="93">
        <v>1</v>
      </c>
      <c r="E443" s="94">
        <v>4403520</v>
      </c>
      <c r="F443" s="92">
        <v>850</v>
      </c>
      <c r="G443" s="95">
        <v>50</v>
      </c>
      <c r="H443" s="96">
        <v>45.8</v>
      </c>
      <c r="I443" s="96">
        <v>50</v>
      </c>
    </row>
    <row r="444" spans="1:9" ht="31.5" x14ac:dyDescent="0.25">
      <c r="A444" s="86" t="s">
        <v>12</v>
      </c>
      <c r="B444" s="80">
        <v>57</v>
      </c>
      <c r="C444" s="87">
        <v>8</v>
      </c>
      <c r="D444" s="87">
        <v>1</v>
      </c>
      <c r="E444" s="88">
        <v>4403510</v>
      </c>
      <c r="F444" s="80">
        <v>0</v>
      </c>
      <c r="G444" s="89">
        <f>G445</f>
        <v>200</v>
      </c>
      <c r="H444" s="89">
        <f>SUM(H446)</f>
        <v>33163.5</v>
      </c>
      <c r="I444" s="89">
        <f>SUM(I446)</f>
        <v>36168.799999999996</v>
      </c>
    </row>
    <row r="445" spans="1:9" s="97" customFormat="1" ht="31.5" x14ac:dyDescent="0.25">
      <c r="A445" s="91" t="s">
        <v>95</v>
      </c>
      <c r="B445" s="92">
        <v>57</v>
      </c>
      <c r="C445" s="93">
        <v>8</v>
      </c>
      <c r="D445" s="93">
        <v>1</v>
      </c>
      <c r="E445" s="94">
        <v>4403510</v>
      </c>
      <c r="F445" s="92">
        <v>611</v>
      </c>
      <c r="G445" s="95">
        <v>200</v>
      </c>
      <c r="H445" s="96">
        <v>183</v>
      </c>
      <c r="I445" s="96">
        <v>199.8</v>
      </c>
    </row>
    <row r="446" spans="1:9" ht="31.5" x14ac:dyDescent="0.25">
      <c r="A446" s="86" t="s">
        <v>19</v>
      </c>
      <c r="B446" s="80">
        <v>57</v>
      </c>
      <c r="C446" s="87">
        <v>8</v>
      </c>
      <c r="D446" s="87">
        <v>1</v>
      </c>
      <c r="E446" s="88">
        <v>4400400</v>
      </c>
      <c r="F446" s="80">
        <v>0</v>
      </c>
      <c r="G446" s="89">
        <f>SUM(G447+G448+G449)</f>
        <v>36221.700000000004</v>
      </c>
      <c r="H446" s="89">
        <f t="shared" ref="H446:I446" si="213">SUM(H447+H448+H449)</f>
        <v>33163.5</v>
      </c>
      <c r="I446" s="89">
        <f t="shared" si="213"/>
        <v>36168.799999999996</v>
      </c>
    </row>
    <row r="447" spans="1:9" s="97" customFormat="1" ht="78.75" x14ac:dyDescent="0.25">
      <c r="A447" s="91" t="s">
        <v>122</v>
      </c>
      <c r="B447" s="92">
        <v>57</v>
      </c>
      <c r="C447" s="93">
        <v>8</v>
      </c>
      <c r="D447" s="93">
        <v>1</v>
      </c>
      <c r="E447" s="94">
        <v>4400410</v>
      </c>
      <c r="F447" s="92">
        <v>611</v>
      </c>
      <c r="G447" s="95">
        <v>31312.9</v>
      </c>
      <c r="H447" s="96">
        <v>28651.3</v>
      </c>
      <c r="I447" s="96">
        <v>31281.5</v>
      </c>
    </row>
    <row r="448" spans="1:9" s="97" customFormat="1" ht="31.5" x14ac:dyDescent="0.25">
      <c r="A448" s="91" t="s">
        <v>95</v>
      </c>
      <c r="B448" s="92">
        <v>57</v>
      </c>
      <c r="C448" s="93">
        <v>8</v>
      </c>
      <c r="D448" s="93">
        <v>1</v>
      </c>
      <c r="E448" s="94">
        <v>4400420</v>
      </c>
      <c r="F448" s="92">
        <v>120</v>
      </c>
      <c r="G448" s="95">
        <v>4245.3999999999996</v>
      </c>
      <c r="H448" s="96">
        <v>3905.2</v>
      </c>
      <c r="I448" s="96">
        <v>4224.6000000000004</v>
      </c>
    </row>
    <row r="449" spans="1:9" s="97" customFormat="1" ht="31.5" x14ac:dyDescent="0.25">
      <c r="A449" s="91" t="s">
        <v>95</v>
      </c>
      <c r="B449" s="92">
        <v>57</v>
      </c>
      <c r="C449" s="93">
        <v>8</v>
      </c>
      <c r="D449" s="93">
        <v>1</v>
      </c>
      <c r="E449" s="94">
        <v>4400420</v>
      </c>
      <c r="F449" s="92">
        <v>240</v>
      </c>
      <c r="G449" s="95">
        <v>663.4</v>
      </c>
      <c r="H449" s="96">
        <v>607</v>
      </c>
      <c r="I449" s="96">
        <v>662.7</v>
      </c>
    </row>
    <row r="450" spans="1:9" ht="15.75" x14ac:dyDescent="0.25">
      <c r="A450" s="86" t="s">
        <v>128</v>
      </c>
      <c r="B450" s="80">
        <v>57</v>
      </c>
      <c r="C450" s="87">
        <v>8</v>
      </c>
      <c r="D450" s="87">
        <v>1</v>
      </c>
      <c r="E450" s="88">
        <v>4420000</v>
      </c>
      <c r="F450" s="80">
        <v>0</v>
      </c>
      <c r="G450" s="89">
        <f>SUM(G451+G453)</f>
        <v>8155.3</v>
      </c>
      <c r="H450" s="89">
        <f t="shared" ref="H450:I450" si="214">SUM(H451+H453)</f>
        <v>7462.1</v>
      </c>
      <c r="I450" s="89">
        <f t="shared" si="214"/>
        <v>8146.9</v>
      </c>
    </row>
    <row r="451" spans="1:9" ht="31.5" x14ac:dyDescent="0.25">
      <c r="A451" s="86" t="s">
        <v>12</v>
      </c>
      <c r="B451" s="80">
        <v>57</v>
      </c>
      <c r="C451" s="87">
        <v>8</v>
      </c>
      <c r="D451" s="87">
        <v>1</v>
      </c>
      <c r="E451" s="88">
        <v>4423500</v>
      </c>
      <c r="F451" s="80">
        <v>0</v>
      </c>
      <c r="G451" s="89">
        <f>SUM(G452)</f>
        <v>100</v>
      </c>
      <c r="H451" s="89">
        <f t="shared" ref="H451:I451" si="215">SUM(H452)</f>
        <v>91.5</v>
      </c>
      <c r="I451" s="89">
        <f t="shared" si="215"/>
        <v>99.9</v>
      </c>
    </row>
    <row r="452" spans="1:9" s="97" customFormat="1" ht="78.75" x14ac:dyDescent="0.25">
      <c r="A452" s="91" t="s">
        <v>122</v>
      </c>
      <c r="B452" s="92">
        <v>57</v>
      </c>
      <c r="C452" s="93">
        <v>8</v>
      </c>
      <c r="D452" s="93">
        <v>1</v>
      </c>
      <c r="E452" s="94">
        <v>4423510</v>
      </c>
      <c r="F452" s="92">
        <v>611</v>
      </c>
      <c r="G452" s="95">
        <v>100</v>
      </c>
      <c r="H452" s="96">
        <v>91.5</v>
      </c>
      <c r="I452" s="96">
        <v>99.9</v>
      </c>
    </row>
    <row r="453" spans="1:9" ht="31.5" x14ac:dyDescent="0.25">
      <c r="A453" s="86" t="s">
        <v>19</v>
      </c>
      <c r="B453" s="80">
        <v>57</v>
      </c>
      <c r="C453" s="87">
        <v>8</v>
      </c>
      <c r="D453" s="87">
        <v>1</v>
      </c>
      <c r="E453" s="88">
        <v>4420400</v>
      </c>
      <c r="F453" s="80">
        <v>0</v>
      </c>
      <c r="G453" s="89">
        <f>SUM(G454)</f>
        <v>8055.3</v>
      </c>
      <c r="H453" s="89">
        <f t="shared" ref="H453:I453" si="216">SUM(H454)</f>
        <v>7370.6</v>
      </c>
      <c r="I453" s="89">
        <f t="shared" si="216"/>
        <v>8047</v>
      </c>
    </row>
    <row r="454" spans="1:9" s="97" customFormat="1" ht="78.75" x14ac:dyDescent="0.25">
      <c r="A454" s="91" t="s">
        <v>122</v>
      </c>
      <c r="B454" s="92">
        <v>57</v>
      </c>
      <c r="C454" s="93">
        <v>8</v>
      </c>
      <c r="D454" s="93">
        <v>1</v>
      </c>
      <c r="E454" s="94">
        <v>4420410</v>
      </c>
      <c r="F454" s="92">
        <v>611</v>
      </c>
      <c r="G454" s="95">
        <v>8055.3</v>
      </c>
      <c r="H454" s="96">
        <v>7370.6</v>
      </c>
      <c r="I454" s="96">
        <v>8047</v>
      </c>
    </row>
    <row r="455" spans="1:9" ht="31.5" x14ac:dyDescent="0.25">
      <c r="A455" s="79" t="s">
        <v>129</v>
      </c>
      <c r="B455" s="112">
        <v>57</v>
      </c>
      <c r="C455" s="81">
        <v>8</v>
      </c>
      <c r="D455" s="81">
        <v>4</v>
      </c>
      <c r="E455" s="82">
        <v>0</v>
      </c>
      <c r="F455" s="83">
        <v>0</v>
      </c>
      <c r="G455" s="103">
        <f>SUM(G456+G458)</f>
        <v>2637.6000000000004</v>
      </c>
      <c r="H455" s="103">
        <f>SUM(H456+H458)</f>
        <v>2413.5</v>
      </c>
      <c r="I455" s="103">
        <f>SUM(I456+I458)</f>
        <v>2634</v>
      </c>
    </row>
    <row r="456" spans="1:9" ht="15.75" x14ac:dyDescent="0.25">
      <c r="A456" s="86" t="s">
        <v>11</v>
      </c>
      <c r="B456" s="80">
        <v>57</v>
      </c>
      <c r="C456" s="87">
        <v>8</v>
      </c>
      <c r="D456" s="87">
        <v>4</v>
      </c>
      <c r="E456" s="88">
        <v>21500</v>
      </c>
      <c r="F456" s="80">
        <v>0</v>
      </c>
      <c r="G456" s="89">
        <f>G457</f>
        <v>601.70000000000005</v>
      </c>
      <c r="H456" s="89">
        <f t="shared" ref="H456:I456" si="217">H457</f>
        <v>550.6</v>
      </c>
      <c r="I456" s="89">
        <f t="shared" si="217"/>
        <v>601</v>
      </c>
    </row>
    <row r="457" spans="1:9" s="97" customFormat="1" ht="31.5" x14ac:dyDescent="0.25">
      <c r="A457" s="91" t="s">
        <v>8</v>
      </c>
      <c r="B457" s="92">
        <v>57</v>
      </c>
      <c r="C457" s="93">
        <v>8</v>
      </c>
      <c r="D457" s="93">
        <v>4</v>
      </c>
      <c r="E457" s="94">
        <v>21520</v>
      </c>
      <c r="F457" s="92">
        <v>120</v>
      </c>
      <c r="G457" s="95">
        <v>601.70000000000005</v>
      </c>
      <c r="H457" s="96">
        <v>550.6</v>
      </c>
      <c r="I457" s="96">
        <v>601</v>
      </c>
    </row>
    <row r="458" spans="1:9" ht="94.5" x14ac:dyDescent="0.25">
      <c r="A458" s="86" t="s">
        <v>114</v>
      </c>
      <c r="B458" s="80">
        <v>57</v>
      </c>
      <c r="C458" s="87">
        <v>8</v>
      </c>
      <c r="D458" s="87">
        <v>4</v>
      </c>
      <c r="E458" s="88">
        <v>4520000</v>
      </c>
      <c r="F458" s="80">
        <v>0</v>
      </c>
      <c r="G458" s="89">
        <f>SUM(G459)</f>
        <v>2035.9</v>
      </c>
      <c r="H458" s="89">
        <f t="shared" ref="H458:I458" si="218">SUM(H459)</f>
        <v>1862.8999999999999</v>
      </c>
      <c r="I458" s="89">
        <f t="shared" si="218"/>
        <v>2033</v>
      </c>
    </row>
    <row r="459" spans="1:9" ht="31.5" x14ac:dyDescent="0.25">
      <c r="A459" s="86" t="s">
        <v>19</v>
      </c>
      <c r="B459" s="80">
        <v>57</v>
      </c>
      <c r="C459" s="87">
        <v>8</v>
      </c>
      <c r="D459" s="87">
        <v>4</v>
      </c>
      <c r="E459" s="88">
        <v>4520400</v>
      </c>
      <c r="F459" s="80">
        <v>0</v>
      </c>
      <c r="G459" s="89">
        <f>SUM(G461+G460)</f>
        <v>2035.9</v>
      </c>
      <c r="H459" s="89">
        <f t="shared" ref="H459:I459" si="219">SUM(H461+H460)</f>
        <v>1862.8999999999999</v>
      </c>
      <c r="I459" s="89">
        <f t="shared" si="219"/>
        <v>2033</v>
      </c>
    </row>
    <row r="460" spans="1:9" s="97" customFormat="1" ht="31.5" x14ac:dyDescent="0.25">
      <c r="A460" s="91" t="s">
        <v>95</v>
      </c>
      <c r="B460" s="92">
        <v>57</v>
      </c>
      <c r="C460" s="93">
        <v>8</v>
      </c>
      <c r="D460" s="93">
        <v>4</v>
      </c>
      <c r="E460" s="94">
        <v>4520420</v>
      </c>
      <c r="F460" s="92">
        <v>120</v>
      </c>
      <c r="G460" s="95">
        <v>1885.9</v>
      </c>
      <c r="H460" s="96">
        <v>1725.6</v>
      </c>
      <c r="I460" s="96">
        <v>1884</v>
      </c>
    </row>
    <row r="461" spans="1:9" s="97" customFormat="1" ht="31.5" x14ac:dyDescent="0.25">
      <c r="A461" s="91" t="s">
        <v>95</v>
      </c>
      <c r="B461" s="92">
        <v>57</v>
      </c>
      <c r="C461" s="93">
        <v>8</v>
      </c>
      <c r="D461" s="93">
        <v>4</v>
      </c>
      <c r="E461" s="94">
        <v>4520420</v>
      </c>
      <c r="F461" s="92">
        <v>240</v>
      </c>
      <c r="G461" s="95">
        <v>150</v>
      </c>
      <c r="H461" s="96">
        <v>137.30000000000001</v>
      </c>
      <c r="I461" s="96">
        <v>149</v>
      </c>
    </row>
    <row r="462" spans="1:9" ht="18.75" x14ac:dyDescent="0.25">
      <c r="A462" s="395" t="s">
        <v>130</v>
      </c>
      <c r="B462" s="396"/>
      <c r="C462" s="396"/>
      <c r="D462" s="396"/>
      <c r="E462" s="396"/>
      <c r="F462" s="397"/>
      <c r="G462" s="2">
        <f>SUM(G463)</f>
        <v>803.29999999999984</v>
      </c>
      <c r="H462" s="2">
        <f t="shared" ref="H462:I462" si="220">SUM(H463)</f>
        <v>824.2</v>
      </c>
      <c r="I462" s="2">
        <f t="shared" si="220"/>
        <v>844.19999999999993</v>
      </c>
    </row>
    <row r="463" spans="1:9" s="10" customFormat="1" ht="15.75" x14ac:dyDescent="0.25">
      <c r="A463" s="3" t="s">
        <v>5</v>
      </c>
      <c r="B463" s="4">
        <v>59</v>
      </c>
      <c r="C463" s="125">
        <v>1</v>
      </c>
      <c r="D463" s="126">
        <v>0</v>
      </c>
      <c r="E463" s="7">
        <v>0</v>
      </c>
      <c r="F463" s="8">
        <v>0</v>
      </c>
      <c r="G463" s="9">
        <f>SUM(G464+G467+G475+G478)</f>
        <v>803.29999999999984</v>
      </c>
      <c r="H463" s="9">
        <f t="shared" ref="H463:I463" si="221">SUM(H464+H467+H475+H478)</f>
        <v>824.2</v>
      </c>
      <c r="I463" s="9">
        <f t="shared" si="221"/>
        <v>844.19999999999993</v>
      </c>
    </row>
    <row r="464" spans="1:9" s="18" customFormat="1" ht="63" x14ac:dyDescent="0.25">
      <c r="A464" s="11" t="s">
        <v>6</v>
      </c>
      <c r="B464" s="12">
        <v>59</v>
      </c>
      <c r="C464" s="127">
        <v>1</v>
      </c>
      <c r="D464" s="128">
        <v>2</v>
      </c>
      <c r="E464" s="15">
        <v>0</v>
      </c>
      <c r="F464" s="16">
        <v>0</v>
      </c>
      <c r="G464" s="17">
        <f>SUM(G465)</f>
        <v>309.89999999999998</v>
      </c>
      <c r="H464" s="17">
        <f t="shared" ref="H464:I465" si="222">SUM(H465)</f>
        <v>325.5</v>
      </c>
      <c r="I464" s="17">
        <f t="shared" si="222"/>
        <v>341.7</v>
      </c>
    </row>
    <row r="465" spans="1:9" s="26" customFormat="1" ht="15.75" x14ac:dyDescent="0.25">
      <c r="A465" s="19" t="s">
        <v>7</v>
      </c>
      <c r="B465" s="20">
        <v>59</v>
      </c>
      <c r="C465" s="129">
        <v>1</v>
      </c>
      <c r="D465" s="130">
        <v>2</v>
      </c>
      <c r="E465" s="23">
        <v>21420</v>
      </c>
      <c r="F465" s="24">
        <v>0</v>
      </c>
      <c r="G465" s="25">
        <f>SUM(G466)</f>
        <v>309.89999999999998</v>
      </c>
      <c r="H465" s="25">
        <f t="shared" si="222"/>
        <v>325.5</v>
      </c>
      <c r="I465" s="25">
        <f t="shared" si="222"/>
        <v>341.7</v>
      </c>
    </row>
    <row r="466" spans="1:9" ht="31.5" x14ac:dyDescent="0.25">
      <c r="A466" s="27" t="s">
        <v>8</v>
      </c>
      <c r="B466" s="28">
        <v>59</v>
      </c>
      <c r="C466" s="131">
        <v>1</v>
      </c>
      <c r="D466" s="132">
        <v>2</v>
      </c>
      <c r="E466" s="31">
        <v>21420</v>
      </c>
      <c r="F466" s="32">
        <v>120</v>
      </c>
      <c r="G466" s="33">
        <v>309.89999999999998</v>
      </c>
      <c r="H466" s="33">
        <v>325.5</v>
      </c>
      <c r="I466" s="33">
        <v>341.7</v>
      </c>
    </row>
    <row r="467" spans="1:9" ht="94.5" x14ac:dyDescent="0.25">
      <c r="A467" s="34" t="s">
        <v>9</v>
      </c>
      <c r="B467" s="28">
        <v>59</v>
      </c>
      <c r="C467" s="131">
        <v>1</v>
      </c>
      <c r="D467" s="132">
        <v>4</v>
      </c>
      <c r="E467" s="31">
        <v>0</v>
      </c>
      <c r="F467" s="32">
        <v>0</v>
      </c>
      <c r="G467" s="33">
        <f>SUM(G468+G471+G473)</f>
        <v>249.2</v>
      </c>
      <c r="H467" s="33">
        <f t="shared" ref="H467:I467" si="223">SUM(H468+H471+H473)</f>
        <v>237.6</v>
      </c>
      <c r="I467" s="33">
        <f t="shared" si="223"/>
        <v>227.6</v>
      </c>
    </row>
    <row r="468" spans="1:9" s="26" customFormat="1" ht="15.75" x14ac:dyDescent="0.25">
      <c r="A468" s="35" t="s">
        <v>11</v>
      </c>
      <c r="B468" s="36">
        <v>59</v>
      </c>
      <c r="C468" s="133">
        <v>1</v>
      </c>
      <c r="D468" s="134">
        <v>4</v>
      </c>
      <c r="E468" s="39">
        <v>21520</v>
      </c>
      <c r="F468" s="40">
        <v>0</v>
      </c>
      <c r="G468" s="41">
        <f>SUM(G470+G469)</f>
        <v>236.7</v>
      </c>
      <c r="H468" s="41">
        <f t="shared" ref="H468:I468" si="224">SUM(H470+H469)</f>
        <v>225.1</v>
      </c>
      <c r="I468" s="41">
        <f t="shared" si="224"/>
        <v>215.6</v>
      </c>
    </row>
    <row r="469" spans="1:9" ht="31.5" x14ac:dyDescent="0.25">
      <c r="A469" s="27" t="s">
        <v>8</v>
      </c>
      <c r="B469" s="28">
        <v>59</v>
      </c>
      <c r="C469" s="131">
        <v>1</v>
      </c>
      <c r="D469" s="132">
        <v>4</v>
      </c>
      <c r="E469" s="31">
        <v>21520</v>
      </c>
      <c r="F469" s="32">
        <v>120</v>
      </c>
      <c r="G469" s="33">
        <v>147.1</v>
      </c>
      <c r="H469" s="33">
        <v>156.5</v>
      </c>
      <c r="I469" s="33">
        <v>162.19999999999999</v>
      </c>
    </row>
    <row r="470" spans="1:9" ht="31.5" x14ac:dyDescent="0.25">
      <c r="A470" s="27" t="s">
        <v>8</v>
      </c>
      <c r="B470" s="28">
        <v>59</v>
      </c>
      <c r="C470" s="131">
        <v>1</v>
      </c>
      <c r="D470" s="132">
        <v>4</v>
      </c>
      <c r="E470" s="31">
        <v>21520</v>
      </c>
      <c r="F470" s="32">
        <v>240</v>
      </c>
      <c r="G470" s="33">
        <v>89.6</v>
      </c>
      <c r="H470" s="33">
        <v>68.599999999999994</v>
      </c>
      <c r="I470" s="33">
        <v>53.4</v>
      </c>
    </row>
    <row r="471" spans="1:9" s="26" customFormat="1" ht="31.5" x14ac:dyDescent="0.25">
      <c r="A471" s="35" t="s">
        <v>12</v>
      </c>
      <c r="B471" s="36">
        <v>59</v>
      </c>
      <c r="C471" s="133">
        <v>1</v>
      </c>
      <c r="D471" s="134">
        <v>4</v>
      </c>
      <c r="E471" s="39">
        <v>23520</v>
      </c>
      <c r="F471" s="40">
        <v>0</v>
      </c>
      <c r="G471" s="41">
        <f>SUM(G472)</f>
        <v>0.4</v>
      </c>
      <c r="H471" s="41">
        <f t="shared" ref="H471:I471" si="225">SUM(H472)</f>
        <v>0.4</v>
      </c>
      <c r="I471" s="41">
        <f t="shared" si="225"/>
        <v>0.4</v>
      </c>
    </row>
    <row r="472" spans="1:9" ht="31.5" x14ac:dyDescent="0.25">
      <c r="A472" s="27" t="s">
        <v>8</v>
      </c>
      <c r="B472" s="42">
        <v>59</v>
      </c>
      <c r="C472" s="135">
        <v>1</v>
      </c>
      <c r="D472" s="136">
        <v>4</v>
      </c>
      <c r="E472" s="45">
        <v>23520</v>
      </c>
      <c r="F472" s="46">
        <v>850</v>
      </c>
      <c r="G472" s="33">
        <v>0.4</v>
      </c>
      <c r="H472" s="33">
        <v>0.4</v>
      </c>
      <c r="I472" s="33">
        <v>0.4</v>
      </c>
    </row>
    <row r="473" spans="1:9" ht="63" x14ac:dyDescent="0.25">
      <c r="A473" s="34" t="s">
        <v>13</v>
      </c>
      <c r="B473" s="28">
        <v>59</v>
      </c>
      <c r="C473" s="131">
        <v>1</v>
      </c>
      <c r="D473" s="132">
        <v>4</v>
      </c>
      <c r="E473" s="31">
        <v>8751120</v>
      </c>
      <c r="F473" s="32">
        <v>0</v>
      </c>
      <c r="G473" s="47">
        <f>SUM(G474)</f>
        <v>12.1</v>
      </c>
      <c r="H473" s="47">
        <f t="shared" ref="H473:I473" si="226">SUM(H474)</f>
        <v>12.1</v>
      </c>
      <c r="I473" s="47">
        <f t="shared" si="226"/>
        <v>11.6</v>
      </c>
    </row>
    <row r="474" spans="1:9" ht="94.5" x14ac:dyDescent="0.25">
      <c r="A474" s="27" t="s">
        <v>14</v>
      </c>
      <c r="B474" s="28">
        <v>59</v>
      </c>
      <c r="C474" s="131">
        <v>1</v>
      </c>
      <c r="D474" s="132">
        <v>4</v>
      </c>
      <c r="E474" s="31">
        <v>8751120</v>
      </c>
      <c r="F474" s="32">
        <v>500</v>
      </c>
      <c r="G474" s="47">
        <v>12.1</v>
      </c>
      <c r="H474" s="47">
        <v>12.1</v>
      </c>
      <c r="I474" s="47">
        <v>11.6</v>
      </c>
    </row>
    <row r="475" spans="1:9" s="26" customFormat="1" ht="15.75" x14ac:dyDescent="0.25">
      <c r="A475" s="35" t="s">
        <v>15</v>
      </c>
      <c r="B475" s="36">
        <v>59</v>
      </c>
      <c r="C475" s="133">
        <v>1</v>
      </c>
      <c r="D475" s="134">
        <v>11</v>
      </c>
      <c r="E475" s="39">
        <v>0</v>
      </c>
      <c r="F475" s="40">
        <v>0</v>
      </c>
      <c r="G475" s="41">
        <f>SUM(G476)</f>
        <v>21.4</v>
      </c>
      <c r="H475" s="41">
        <f t="shared" ref="H475:I476" si="227">SUM(H476)</f>
        <v>21.4</v>
      </c>
      <c r="I475" s="41">
        <f t="shared" si="227"/>
        <v>21.4</v>
      </c>
    </row>
    <row r="476" spans="1:9" ht="31.5" x14ac:dyDescent="0.25">
      <c r="A476" s="48" t="s">
        <v>16</v>
      </c>
      <c r="B476" s="42">
        <v>59</v>
      </c>
      <c r="C476" s="135">
        <v>1</v>
      </c>
      <c r="D476" s="136">
        <v>11</v>
      </c>
      <c r="E476" s="45">
        <v>703320</v>
      </c>
      <c r="F476" s="46">
        <v>0</v>
      </c>
      <c r="G476" s="33">
        <f>SUM(G477)</f>
        <v>21.4</v>
      </c>
      <c r="H476" s="33">
        <f t="shared" si="227"/>
        <v>21.4</v>
      </c>
      <c r="I476" s="33">
        <f t="shared" si="227"/>
        <v>21.4</v>
      </c>
    </row>
    <row r="477" spans="1:9" ht="15.75" x14ac:dyDescent="0.25">
      <c r="A477" s="27" t="s">
        <v>17</v>
      </c>
      <c r="B477" s="28">
        <v>59</v>
      </c>
      <c r="C477" s="131">
        <v>1</v>
      </c>
      <c r="D477" s="132">
        <v>11</v>
      </c>
      <c r="E477" s="31">
        <v>703320</v>
      </c>
      <c r="F477" s="32">
        <v>870</v>
      </c>
      <c r="G477" s="33">
        <v>21.4</v>
      </c>
      <c r="H477" s="33">
        <v>21.4</v>
      </c>
      <c r="I477" s="33">
        <v>21.4</v>
      </c>
    </row>
    <row r="478" spans="1:9" s="59" customFormat="1" ht="15.75" x14ac:dyDescent="0.25">
      <c r="A478" s="27" t="s">
        <v>18</v>
      </c>
      <c r="B478" s="28">
        <v>59</v>
      </c>
      <c r="C478" s="131">
        <v>1</v>
      </c>
      <c r="D478" s="132">
        <v>13</v>
      </c>
      <c r="E478" s="31">
        <v>0</v>
      </c>
      <c r="F478" s="32">
        <v>0</v>
      </c>
      <c r="G478" s="33">
        <f>SUM(G479+G482)</f>
        <v>222.79999999999998</v>
      </c>
      <c r="H478" s="33">
        <f t="shared" ref="H478:I478" si="228">SUM(H479+H482)</f>
        <v>239.7</v>
      </c>
      <c r="I478" s="33">
        <f t="shared" si="228"/>
        <v>253.5</v>
      </c>
    </row>
    <row r="479" spans="1:9" ht="31.5" x14ac:dyDescent="0.25">
      <c r="A479" s="27" t="s">
        <v>19</v>
      </c>
      <c r="B479" s="28">
        <v>59</v>
      </c>
      <c r="C479" s="131">
        <v>1</v>
      </c>
      <c r="D479" s="132">
        <v>13</v>
      </c>
      <c r="E479" s="31">
        <v>20420</v>
      </c>
      <c r="F479" s="32">
        <v>0</v>
      </c>
      <c r="G479" s="33">
        <f>SUM(G481+G480)</f>
        <v>222.6</v>
      </c>
      <c r="H479" s="33">
        <f t="shared" ref="H479:I479" si="229">SUM(H481+H480)</f>
        <v>239.5</v>
      </c>
      <c r="I479" s="33">
        <f t="shared" si="229"/>
        <v>253.3</v>
      </c>
    </row>
    <row r="480" spans="1:9" ht="31.5" x14ac:dyDescent="0.25">
      <c r="A480" s="27" t="s">
        <v>8</v>
      </c>
      <c r="B480" s="28">
        <v>59</v>
      </c>
      <c r="C480" s="131">
        <v>1</v>
      </c>
      <c r="D480" s="132">
        <v>13</v>
      </c>
      <c r="E480" s="31">
        <v>20420</v>
      </c>
      <c r="F480" s="32">
        <v>120</v>
      </c>
      <c r="G480" s="33">
        <v>178.1</v>
      </c>
      <c r="H480" s="33">
        <v>157.80000000000001</v>
      </c>
      <c r="I480" s="33">
        <v>196.5</v>
      </c>
    </row>
    <row r="481" spans="1:9" ht="31.5" x14ac:dyDescent="0.25">
      <c r="A481" s="27" t="s">
        <v>8</v>
      </c>
      <c r="B481" s="28">
        <v>59</v>
      </c>
      <c r="C481" s="131">
        <v>1</v>
      </c>
      <c r="D481" s="132">
        <v>13</v>
      </c>
      <c r="E481" s="31">
        <v>20420</v>
      </c>
      <c r="F481" s="32">
        <v>240</v>
      </c>
      <c r="G481" s="33">
        <v>44.5</v>
      </c>
      <c r="H481" s="33">
        <v>81.7</v>
      </c>
      <c r="I481" s="33">
        <v>56.8</v>
      </c>
    </row>
    <row r="482" spans="1:9" ht="15.75" x14ac:dyDescent="0.25">
      <c r="A482" s="27" t="s">
        <v>17</v>
      </c>
      <c r="B482" s="28">
        <v>59</v>
      </c>
      <c r="C482" s="131">
        <v>1</v>
      </c>
      <c r="D482" s="132">
        <v>13</v>
      </c>
      <c r="E482" s="31">
        <v>922220</v>
      </c>
      <c r="F482" s="32">
        <v>0</v>
      </c>
      <c r="G482" s="33">
        <f>SUM(G483)</f>
        <v>0.2</v>
      </c>
      <c r="H482" s="33">
        <f t="shared" ref="H482:I482" si="230">SUM(H483)</f>
        <v>0.2</v>
      </c>
      <c r="I482" s="33">
        <f t="shared" si="230"/>
        <v>0.2</v>
      </c>
    </row>
    <row r="483" spans="1:9" ht="31.5" x14ac:dyDescent="0.25">
      <c r="A483" s="27" t="s">
        <v>8</v>
      </c>
      <c r="B483" s="28">
        <v>59</v>
      </c>
      <c r="C483" s="131">
        <v>1</v>
      </c>
      <c r="D483" s="132">
        <v>13</v>
      </c>
      <c r="E483" s="31">
        <v>922220</v>
      </c>
      <c r="F483" s="32">
        <v>850</v>
      </c>
      <c r="G483" s="33">
        <v>0.2</v>
      </c>
      <c r="H483" s="33">
        <v>0.2</v>
      </c>
      <c r="I483" s="33">
        <v>0.2</v>
      </c>
    </row>
    <row r="484" spans="1:9" ht="18.75" x14ac:dyDescent="0.25">
      <c r="A484" s="395" t="s">
        <v>131</v>
      </c>
      <c r="B484" s="396"/>
      <c r="C484" s="396"/>
      <c r="D484" s="396"/>
      <c r="E484" s="396"/>
      <c r="F484" s="397"/>
      <c r="G484" s="2">
        <f>SUM(G485)</f>
        <v>884.39999999999986</v>
      </c>
      <c r="H484" s="2">
        <f t="shared" ref="H484:I484" si="231">SUM(H485)</f>
        <v>914.5</v>
      </c>
      <c r="I484" s="2">
        <f t="shared" si="231"/>
        <v>945.19999999999993</v>
      </c>
    </row>
    <row r="485" spans="1:9" s="10" customFormat="1" ht="15.75" x14ac:dyDescent="0.25">
      <c r="A485" s="3" t="s">
        <v>5</v>
      </c>
      <c r="B485" s="4">
        <v>62</v>
      </c>
      <c r="C485" s="125">
        <v>1</v>
      </c>
      <c r="D485" s="126">
        <v>0</v>
      </c>
      <c r="E485" s="7">
        <v>0</v>
      </c>
      <c r="F485" s="8">
        <v>0</v>
      </c>
      <c r="G485" s="9">
        <f>SUM(G486+G489+G497+G500)</f>
        <v>884.39999999999986</v>
      </c>
      <c r="H485" s="9">
        <f t="shared" ref="H485:I485" si="232">SUM(H486+H489+H497+H500)</f>
        <v>914.5</v>
      </c>
      <c r="I485" s="9">
        <f t="shared" si="232"/>
        <v>945.19999999999993</v>
      </c>
    </row>
    <row r="486" spans="1:9" s="18" customFormat="1" ht="63" x14ac:dyDescent="0.25">
      <c r="A486" s="11" t="s">
        <v>6</v>
      </c>
      <c r="B486" s="12">
        <v>62</v>
      </c>
      <c r="C486" s="127">
        <v>1</v>
      </c>
      <c r="D486" s="128">
        <v>2</v>
      </c>
      <c r="E486" s="15">
        <v>0</v>
      </c>
      <c r="F486" s="16">
        <v>0</v>
      </c>
      <c r="G486" s="17">
        <f>SUM(G487)</f>
        <v>387.4</v>
      </c>
      <c r="H486" s="17">
        <f t="shared" ref="H486:I487" si="233">SUM(H487)</f>
        <v>407</v>
      </c>
      <c r="I486" s="17">
        <f t="shared" si="233"/>
        <v>426.9</v>
      </c>
    </row>
    <row r="487" spans="1:9" s="26" customFormat="1" ht="15.75" x14ac:dyDescent="0.25">
      <c r="A487" s="19" t="s">
        <v>7</v>
      </c>
      <c r="B487" s="20">
        <v>62</v>
      </c>
      <c r="C487" s="129">
        <v>1</v>
      </c>
      <c r="D487" s="130">
        <v>2</v>
      </c>
      <c r="E487" s="23">
        <v>21420</v>
      </c>
      <c r="F487" s="24">
        <v>0</v>
      </c>
      <c r="G487" s="25">
        <f>SUM(G488)</f>
        <v>387.4</v>
      </c>
      <c r="H487" s="25">
        <f t="shared" si="233"/>
        <v>407</v>
      </c>
      <c r="I487" s="25">
        <f t="shared" si="233"/>
        <v>426.9</v>
      </c>
    </row>
    <row r="488" spans="1:9" ht="31.5" x14ac:dyDescent="0.25">
      <c r="A488" s="27" t="s">
        <v>8</v>
      </c>
      <c r="B488" s="28">
        <v>62</v>
      </c>
      <c r="C488" s="131">
        <v>1</v>
      </c>
      <c r="D488" s="132">
        <v>2</v>
      </c>
      <c r="E488" s="31">
        <v>21420</v>
      </c>
      <c r="F488" s="32">
        <v>120</v>
      </c>
      <c r="G488" s="33">
        <v>387.4</v>
      </c>
      <c r="H488" s="33">
        <v>407</v>
      </c>
      <c r="I488" s="33">
        <v>426.9</v>
      </c>
    </row>
    <row r="489" spans="1:9" ht="94.5" x14ac:dyDescent="0.25">
      <c r="A489" s="34" t="s">
        <v>9</v>
      </c>
      <c r="B489" s="28">
        <v>62</v>
      </c>
      <c r="C489" s="131">
        <v>1</v>
      </c>
      <c r="D489" s="132">
        <v>4</v>
      </c>
      <c r="E489" s="31">
        <v>0</v>
      </c>
      <c r="F489" s="32">
        <v>0</v>
      </c>
      <c r="G489" s="33">
        <f>SUM(G490+G493+G495)</f>
        <v>255.79999999999998</v>
      </c>
      <c r="H489" s="33">
        <f t="shared" ref="H489:I489" si="234">SUM(H490+H493+H495)</f>
        <v>265.39999999999998</v>
      </c>
      <c r="I489" s="33">
        <f t="shared" si="234"/>
        <v>275.5</v>
      </c>
    </row>
    <row r="490" spans="1:9" s="26" customFormat="1" ht="15.75" x14ac:dyDescent="0.25">
      <c r="A490" s="35" t="s">
        <v>11</v>
      </c>
      <c r="B490" s="36">
        <v>62</v>
      </c>
      <c r="C490" s="133">
        <v>1</v>
      </c>
      <c r="D490" s="134">
        <v>4</v>
      </c>
      <c r="E490" s="39">
        <v>21520</v>
      </c>
      <c r="F490" s="40">
        <v>0</v>
      </c>
      <c r="G490" s="41">
        <f>SUM(G492+G491)</f>
        <v>226.6</v>
      </c>
      <c r="H490" s="41">
        <f t="shared" ref="H490:I490" si="235">SUM(H492+H491)</f>
        <v>236.2</v>
      </c>
      <c r="I490" s="41">
        <f t="shared" si="235"/>
        <v>246.5</v>
      </c>
    </row>
    <row r="491" spans="1:9" ht="31.5" x14ac:dyDescent="0.25">
      <c r="A491" s="27" t="s">
        <v>8</v>
      </c>
      <c r="B491" s="28">
        <v>62</v>
      </c>
      <c r="C491" s="131">
        <v>1</v>
      </c>
      <c r="D491" s="132">
        <v>4</v>
      </c>
      <c r="E491" s="31">
        <v>21520</v>
      </c>
      <c r="F491" s="32">
        <v>120</v>
      </c>
      <c r="G491" s="33">
        <v>147.1</v>
      </c>
      <c r="H491" s="33">
        <v>154.5</v>
      </c>
      <c r="I491" s="33">
        <v>162.19999999999999</v>
      </c>
    </row>
    <row r="492" spans="1:9" ht="31.5" x14ac:dyDescent="0.25">
      <c r="A492" s="27" t="s">
        <v>8</v>
      </c>
      <c r="B492" s="28">
        <v>62</v>
      </c>
      <c r="C492" s="131">
        <v>1</v>
      </c>
      <c r="D492" s="132">
        <v>4</v>
      </c>
      <c r="E492" s="31">
        <v>21520</v>
      </c>
      <c r="F492" s="32">
        <v>240</v>
      </c>
      <c r="G492" s="33">
        <v>79.5</v>
      </c>
      <c r="H492" s="33">
        <v>81.7</v>
      </c>
      <c r="I492" s="33">
        <v>84.3</v>
      </c>
    </row>
    <row r="493" spans="1:9" ht="31.5" x14ac:dyDescent="0.25">
      <c r="A493" s="34" t="s">
        <v>12</v>
      </c>
      <c r="B493" s="28">
        <v>62</v>
      </c>
      <c r="C493" s="131">
        <v>1</v>
      </c>
      <c r="D493" s="132">
        <v>4</v>
      </c>
      <c r="E493" s="31">
        <v>23520</v>
      </c>
      <c r="F493" s="32">
        <v>0</v>
      </c>
      <c r="G493" s="33">
        <f>SUM(G494)</f>
        <v>25</v>
      </c>
      <c r="H493" s="33">
        <f t="shared" ref="H493:I493" si="236">SUM(H494)</f>
        <v>25</v>
      </c>
      <c r="I493" s="33">
        <f t="shared" si="236"/>
        <v>25</v>
      </c>
    </row>
    <row r="494" spans="1:9" ht="31.5" x14ac:dyDescent="0.25">
      <c r="A494" s="27" t="s">
        <v>8</v>
      </c>
      <c r="B494" s="42">
        <v>62</v>
      </c>
      <c r="C494" s="135">
        <v>1</v>
      </c>
      <c r="D494" s="136">
        <v>4</v>
      </c>
      <c r="E494" s="45">
        <v>23520</v>
      </c>
      <c r="F494" s="46">
        <v>850</v>
      </c>
      <c r="G494" s="33">
        <v>25</v>
      </c>
      <c r="H494" s="33">
        <v>25</v>
      </c>
      <c r="I494" s="33">
        <v>25</v>
      </c>
    </row>
    <row r="495" spans="1:9" ht="63" x14ac:dyDescent="0.25">
      <c r="A495" s="34" t="s">
        <v>13</v>
      </c>
      <c r="B495" s="28">
        <v>62</v>
      </c>
      <c r="C495" s="131">
        <v>1</v>
      </c>
      <c r="D495" s="132">
        <v>4</v>
      </c>
      <c r="E495" s="31">
        <v>8751120</v>
      </c>
      <c r="F495" s="32">
        <v>0</v>
      </c>
      <c r="G495" s="47">
        <f>SUM(G496)</f>
        <v>4.2</v>
      </c>
      <c r="H495" s="47">
        <f t="shared" ref="H495:I495" si="237">SUM(H496)</f>
        <v>4.2</v>
      </c>
      <c r="I495" s="47">
        <f t="shared" si="237"/>
        <v>4</v>
      </c>
    </row>
    <row r="496" spans="1:9" ht="94.5" x14ac:dyDescent="0.25">
      <c r="A496" s="27" t="s">
        <v>14</v>
      </c>
      <c r="B496" s="28">
        <v>62</v>
      </c>
      <c r="C496" s="131">
        <v>1</v>
      </c>
      <c r="D496" s="132">
        <v>4</v>
      </c>
      <c r="E496" s="31">
        <v>8751120</v>
      </c>
      <c r="F496" s="32">
        <v>530</v>
      </c>
      <c r="G496" s="47">
        <v>4.2</v>
      </c>
      <c r="H496" s="47">
        <v>4.2</v>
      </c>
      <c r="I496" s="47">
        <v>4</v>
      </c>
    </row>
    <row r="497" spans="1:9" s="26" customFormat="1" ht="15.75" x14ac:dyDescent="0.25">
      <c r="A497" s="35" t="s">
        <v>15</v>
      </c>
      <c r="B497" s="36">
        <v>62</v>
      </c>
      <c r="C497" s="133">
        <v>1</v>
      </c>
      <c r="D497" s="134">
        <v>11</v>
      </c>
      <c r="E497" s="39">
        <v>0</v>
      </c>
      <c r="F497" s="40">
        <v>0</v>
      </c>
      <c r="G497" s="41">
        <f>SUM(G498)</f>
        <v>21.4</v>
      </c>
      <c r="H497" s="41">
        <f t="shared" ref="H497:I498" si="238">SUM(H498)</f>
        <v>21.4</v>
      </c>
      <c r="I497" s="41">
        <f t="shared" si="238"/>
        <v>21.4</v>
      </c>
    </row>
    <row r="498" spans="1:9" ht="31.5" x14ac:dyDescent="0.25">
      <c r="A498" s="48" t="s">
        <v>16</v>
      </c>
      <c r="B498" s="42">
        <v>62</v>
      </c>
      <c r="C498" s="135">
        <v>1</v>
      </c>
      <c r="D498" s="136">
        <v>11</v>
      </c>
      <c r="E498" s="45">
        <v>703320</v>
      </c>
      <c r="F498" s="46">
        <v>0</v>
      </c>
      <c r="G498" s="33">
        <f>SUM(G499)</f>
        <v>21.4</v>
      </c>
      <c r="H498" s="33">
        <f t="shared" si="238"/>
        <v>21.4</v>
      </c>
      <c r="I498" s="33">
        <f t="shared" si="238"/>
        <v>21.4</v>
      </c>
    </row>
    <row r="499" spans="1:9" ht="15.75" x14ac:dyDescent="0.25">
      <c r="A499" s="27" t="s">
        <v>17</v>
      </c>
      <c r="B499" s="28">
        <v>62</v>
      </c>
      <c r="C499" s="131">
        <v>1</v>
      </c>
      <c r="D499" s="132">
        <v>11</v>
      </c>
      <c r="E499" s="31">
        <v>703320</v>
      </c>
      <c r="F499" s="32">
        <v>870</v>
      </c>
      <c r="G499" s="33">
        <v>21.4</v>
      </c>
      <c r="H499" s="33">
        <v>21.4</v>
      </c>
      <c r="I499" s="33">
        <v>21.4</v>
      </c>
    </row>
    <row r="500" spans="1:9" s="59" customFormat="1" ht="15.75" x14ac:dyDescent="0.25">
      <c r="A500" s="27" t="s">
        <v>18</v>
      </c>
      <c r="B500" s="28">
        <v>62</v>
      </c>
      <c r="C500" s="131">
        <v>1</v>
      </c>
      <c r="D500" s="132">
        <v>13</v>
      </c>
      <c r="E500" s="31">
        <v>0</v>
      </c>
      <c r="F500" s="32">
        <v>0</v>
      </c>
      <c r="G500" s="33">
        <f>SUM(G501+G504)</f>
        <v>219.79999999999998</v>
      </c>
      <c r="H500" s="33">
        <f t="shared" ref="H500:I500" si="239">SUM(H501+H504)</f>
        <v>220.7</v>
      </c>
      <c r="I500" s="33">
        <f t="shared" si="239"/>
        <v>221.39999999999998</v>
      </c>
    </row>
    <row r="501" spans="1:9" ht="31.5" x14ac:dyDescent="0.25">
      <c r="A501" s="27" t="s">
        <v>19</v>
      </c>
      <c r="B501" s="28">
        <v>62</v>
      </c>
      <c r="C501" s="131">
        <v>1</v>
      </c>
      <c r="D501" s="132">
        <v>13</v>
      </c>
      <c r="E501" s="31">
        <v>20420</v>
      </c>
      <c r="F501" s="32">
        <v>0</v>
      </c>
      <c r="G501" s="33">
        <f>SUM(G503+G502)</f>
        <v>219.6</v>
      </c>
      <c r="H501" s="33">
        <f t="shared" ref="H501:I501" si="240">SUM(H503+H502)</f>
        <v>220.5</v>
      </c>
      <c r="I501" s="33">
        <f t="shared" si="240"/>
        <v>221.2</v>
      </c>
    </row>
    <row r="502" spans="1:9" ht="31.5" x14ac:dyDescent="0.25">
      <c r="A502" s="27" t="s">
        <v>8</v>
      </c>
      <c r="B502" s="28">
        <v>62</v>
      </c>
      <c r="C502" s="131">
        <v>1</v>
      </c>
      <c r="D502" s="132">
        <v>13</v>
      </c>
      <c r="E502" s="31">
        <v>20420</v>
      </c>
      <c r="F502" s="32">
        <v>120</v>
      </c>
      <c r="G502" s="33">
        <v>178.2</v>
      </c>
      <c r="H502" s="33">
        <v>157.80000000000001</v>
      </c>
      <c r="I502" s="33">
        <v>196.5</v>
      </c>
    </row>
    <row r="503" spans="1:9" ht="31.5" x14ac:dyDescent="0.25">
      <c r="A503" s="27" t="s">
        <v>8</v>
      </c>
      <c r="B503" s="28">
        <v>62</v>
      </c>
      <c r="C503" s="131">
        <v>1</v>
      </c>
      <c r="D503" s="132">
        <v>13</v>
      </c>
      <c r="E503" s="31">
        <v>20420</v>
      </c>
      <c r="F503" s="32">
        <v>240</v>
      </c>
      <c r="G503" s="33">
        <v>41.4</v>
      </c>
      <c r="H503" s="33">
        <v>62.7</v>
      </c>
      <c r="I503" s="33">
        <v>24.7</v>
      </c>
    </row>
    <row r="504" spans="1:9" ht="15.75" x14ac:dyDescent="0.25">
      <c r="A504" s="27" t="s">
        <v>17</v>
      </c>
      <c r="B504" s="28">
        <v>62</v>
      </c>
      <c r="C504" s="131">
        <v>1</v>
      </c>
      <c r="D504" s="132">
        <v>13</v>
      </c>
      <c r="E504" s="31">
        <v>922220</v>
      </c>
      <c r="F504" s="32">
        <v>0</v>
      </c>
      <c r="G504" s="33">
        <f>SUM(G505)</f>
        <v>0.2</v>
      </c>
      <c r="H504" s="33">
        <f t="shared" ref="H504:I504" si="241">SUM(H505)</f>
        <v>0.2</v>
      </c>
      <c r="I504" s="33">
        <f t="shared" si="241"/>
        <v>0.2</v>
      </c>
    </row>
    <row r="505" spans="1:9" ht="31.5" x14ac:dyDescent="0.25">
      <c r="A505" s="27" t="s">
        <v>8</v>
      </c>
      <c r="B505" s="28">
        <v>62</v>
      </c>
      <c r="C505" s="131">
        <v>1</v>
      </c>
      <c r="D505" s="132">
        <v>13</v>
      </c>
      <c r="E505" s="31">
        <v>922220</v>
      </c>
      <c r="F505" s="32">
        <v>850</v>
      </c>
      <c r="G505" s="33">
        <v>0.2</v>
      </c>
      <c r="H505" s="33">
        <v>0.2</v>
      </c>
      <c r="I505" s="33">
        <v>0.2</v>
      </c>
    </row>
    <row r="506" spans="1:9" ht="18.75" x14ac:dyDescent="0.25">
      <c r="A506" s="395" t="s">
        <v>132</v>
      </c>
      <c r="B506" s="396"/>
      <c r="C506" s="396"/>
      <c r="D506" s="396"/>
      <c r="E506" s="396"/>
      <c r="F506" s="397"/>
      <c r="G506" s="2">
        <f>SUM(G507++G528)</f>
        <v>1390.6</v>
      </c>
      <c r="H506" s="2">
        <f t="shared" ref="H506:I506" si="242">SUM(H507++H528)</f>
        <v>1416.4</v>
      </c>
      <c r="I506" s="2">
        <f t="shared" si="242"/>
        <v>1446.6</v>
      </c>
    </row>
    <row r="507" spans="1:9" s="10" customFormat="1" ht="15.75" x14ac:dyDescent="0.25">
      <c r="A507" s="3" t="s">
        <v>5</v>
      </c>
      <c r="B507" s="4">
        <v>63</v>
      </c>
      <c r="C507" s="125">
        <v>1</v>
      </c>
      <c r="D507" s="126">
        <v>0</v>
      </c>
      <c r="E507" s="7">
        <v>0</v>
      </c>
      <c r="F507" s="8">
        <v>0</v>
      </c>
      <c r="G507" s="9">
        <f>SUM(G508+G511+G519+G522)</f>
        <v>1376.1</v>
      </c>
      <c r="H507" s="9">
        <f t="shared" ref="H507:I507" si="243">SUM(H508+H511+H519+H522)</f>
        <v>1416.4</v>
      </c>
      <c r="I507" s="9">
        <f t="shared" si="243"/>
        <v>1446.6</v>
      </c>
    </row>
    <row r="508" spans="1:9" s="18" customFormat="1" ht="63" x14ac:dyDescent="0.25">
      <c r="A508" s="11" t="s">
        <v>6</v>
      </c>
      <c r="B508" s="12">
        <v>63</v>
      </c>
      <c r="C508" s="127">
        <v>1</v>
      </c>
      <c r="D508" s="128">
        <v>2</v>
      </c>
      <c r="E508" s="15">
        <v>0</v>
      </c>
      <c r="F508" s="16">
        <v>0</v>
      </c>
      <c r="G508" s="17">
        <f>SUM(G509)</f>
        <v>387.4</v>
      </c>
      <c r="H508" s="17">
        <f t="shared" ref="H508:I509" si="244">SUM(H509)</f>
        <v>407</v>
      </c>
      <c r="I508" s="17">
        <f t="shared" si="244"/>
        <v>426.9</v>
      </c>
    </row>
    <row r="509" spans="1:9" s="26" customFormat="1" ht="15.75" x14ac:dyDescent="0.25">
      <c r="A509" s="19" t="s">
        <v>7</v>
      </c>
      <c r="B509" s="20">
        <v>63</v>
      </c>
      <c r="C509" s="129">
        <v>1</v>
      </c>
      <c r="D509" s="130">
        <v>2</v>
      </c>
      <c r="E509" s="23">
        <v>21420</v>
      </c>
      <c r="F509" s="24">
        <v>0</v>
      </c>
      <c r="G509" s="25">
        <f>SUM(G510)</f>
        <v>387.4</v>
      </c>
      <c r="H509" s="25">
        <f t="shared" si="244"/>
        <v>407</v>
      </c>
      <c r="I509" s="25">
        <f t="shared" si="244"/>
        <v>426.9</v>
      </c>
    </row>
    <row r="510" spans="1:9" ht="31.5" x14ac:dyDescent="0.25">
      <c r="A510" s="27" t="s">
        <v>8</v>
      </c>
      <c r="B510" s="28">
        <v>63</v>
      </c>
      <c r="C510" s="131">
        <v>1</v>
      </c>
      <c r="D510" s="132">
        <v>2</v>
      </c>
      <c r="E510" s="31">
        <v>21420</v>
      </c>
      <c r="F510" s="32">
        <v>120</v>
      </c>
      <c r="G510" s="33">
        <v>387.4</v>
      </c>
      <c r="H510" s="33">
        <v>407</v>
      </c>
      <c r="I510" s="33">
        <v>426.9</v>
      </c>
    </row>
    <row r="511" spans="1:9" ht="94.5" x14ac:dyDescent="0.25">
      <c r="A511" s="34" t="s">
        <v>9</v>
      </c>
      <c r="B511" s="28">
        <v>63</v>
      </c>
      <c r="C511" s="131">
        <v>1</v>
      </c>
      <c r="D511" s="132">
        <v>4</v>
      </c>
      <c r="E511" s="31">
        <v>0</v>
      </c>
      <c r="F511" s="32">
        <v>0</v>
      </c>
      <c r="G511" s="33">
        <f>SUM(G512+G515+G517)</f>
        <v>532.9</v>
      </c>
      <c r="H511" s="33">
        <f t="shared" ref="H511:I511" si="245">SUM(H512+H515+H517)</f>
        <v>589.9</v>
      </c>
      <c r="I511" s="33">
        <f t="shared" si="245"/>
        <v>559.4</v>
      </c>
    </row>
    <row r="512" spans="1:9" s="26" customFormat="1" ht="15.75" x14ac:dyDescent="0.25">
      <c r="A512" s="35" t="s">
        <v>11</v>
      </c>
      <c r="B512" s="36">
        <v>63</v>
      </c>
      <c r="C512" s="133">
        <v>1</v>
      </c>
      <c r="D512" s="134">
        <v>4</v>
      </c>
      <c r="E512" s="39">
        <v>21520</v>
      </c>
      <c r="F512" s="40">
        <v>0</v>
      </c>
      <c r="G512" s="41">
        <f>SUM(G514+G513)</f>
        <v>462</v>
      </c>
      <c r="H512" s="41">
        <f t="shared" ref="H512:I512" si="246">SUM(H514+H513)</f>
        <v>519</v>
      </c>
      <c r="I512" s="41">
        <f t="shared" si="246"/>
        <v>489.5</v>
      </c>
    </row>
    <row r="513" spans="1:9" ht="31.5" x14ac:dyDescent="0.25">
      <c r="A513" s="27" t="s">
        <v>8</v>
      </c>
      <c r="B513" s="28">
        <v>63</v>
      </c>
      <c r="C513" s="131">
        <v>1</v>
      </c>
      <c r="D513" s="132">
        <v>4</v>
      </c>
      <c r="E513" s="31">
        <v>21520</v>
      </c>
      <c r="F513" s="32">
        <v>120</v>
      </c>
      <c r="G513" s="33">
        <v>298.8</v>
      </c>
      <c r="H513" s="33">
        <v>309.10000000000002</v>
      </c>
      <c r="I513" s="33">
        <v>324.39999999999998</v>
      </c>
    </row>
    <row r="514" spans="1:9" ht="31.5" x14ac:dyDescent="0.25">
      <c r="A514" s="27" t="s">
        <v>8</v>
      </c>
      <c r="B514" s="28">
        <v>63</v>
      </c>
      <c r="C514" s="131">
        <v>1</v>
      </c>
      <c r="D514" s="132">
        <v>4</v>
      </c>
      <c r="E514" s="31">
        <v>21520</v>
      </c>
      <c r="F514" s="32">
        <v>240</v>
      </c>
      <c r="G514" s="33">
        <v>163.19999999999999</v>
      </c>
      <c r="H514" s="33">
        <v>209.9</v>
      </c>
      <c r="I514" s="33">
        <v>165.1</v>
      </c>
    </row>
    <row r="515" spans="1:9" ht="31.5" x14ac:dyDescent="0.25">
      <c r="A515" s="34" t="s">
        <v>12</v>
      </c>
      <c r="B515" s="28">
        <v>63</v>
      </c>
      <c r="C515" s="131">
        <v>1</v>
      </c>
      <c r="D515" s="132">
        <v>4</v>
      </c>
      <c r="E515" s="31">
        <v>23520</v>
      </c>
      <c r="F515" s="32">
        <v>0</v>
      </c>
      <c r="G515" s="33">
        <f>SUM(G516)</f>
        <v>48.4</v>
      </c>
      <c r="H515" s="33">
        <f t="shared" ref="H515:I515" si="247">SUM(H516)</f>
        <v>48.4</v>
      </c>
      <c r="I515" s="33">
        <f t="shared" si="247"/>
        <v>48.4</v>
      </c>
    </row>
    <row r="516" spans="1:9" ht="31.5" x14ac:dyDescent="0.25">
      <c r="A516" s="27" t="s">
        <v>8</v>
      </c>
      <c r="B516" s="42">
        <v>63</v>
      </c>
      <c r="C516" s="135">
        <v>1</v>
      </c>
      <c r="D516" s="136">
        <v>4</v>
      </c>
      <c r="E516" s="45">
        <v>23520</v>
      </c>
      <c r="F516" s="46">
        <v>850</v>
      </c>
      <c r="G516" s="33">
        <v>48.4</v>
      </c>
      <c r="H516" s="33">
        <v>48.4</v>
      </c>
      <c r="I516" s="33">
        <v>48.4</v>
      </c>
    </row>
    <row r="517" spans="1:9" ht="63" x14ac:dyDescent="0.25">
      <c r="A517" s="34" t="s">
        <v>13</v>
      </c>
      <c r="B517" s="28">
        <v>63</v>
      </c>
      <c r="C517" s="131">
        <v>1</v>
      </c>
      <c r="D517" s="132">
        <v>4</v>
      </c>
      <c r="E517" s="31">
        <v>8751120</v>
      </c>
      <c r="F517" s="32">
        <v>0</v>
      </c>
      <c r="G517" s="47">
        <f>SUM(G518)</f>
        <v>22.5</v>
      </c>
      <c r="H517" s="47">
        <f t="shared" ref="H517:I518" si="248">SUM(H518)</f>
        <v>22.5</v>
      </c>
      <c r="I517" s="47">
        <f t="shared" si="248"/>
        <v>21.5</v>
      </c>
    </row>
    <row r="518" spans="1:9" ht="94.5" x14ac:dyDescent="0.25">
      <c r="A518" s="27" t="s">
        <v>14</v>
      </c>
      <c r="B518" s="28">
        <v>63</v>
      </c>
      <c r="C518" s="131">
        <v>1</v>
      </c>
      <c r="D518" s="132">
        <v>4</v>
      </c>
      <c r="E518" s="31">
        <v>8751120</v>
      </c>
      <c r="F518" s="32">
        <v>530</v>
      </c>
      <c r="G518" s="47">
        <v>22.5</v>
      </c>
      <c r="H518" s="47">
        <v>22.5</v>
      </c>
      <c r="I518" s="47">
        <f t="shared" si="248"/>
        <v>21.5</v>
      </c>
    </row>
    <row r="519" spans="1:9" s="26" customFormat="1" ht="15.75" x14ac:dyDescent="0.25">
      <c r="A519" s="35" t="s">
        <v>15</v>
      </c>
      <c r="B519" s="36">
        <v>63</v>
      </c>
      <c r="C519" s="133">
        <v>1</v>
      </c>
      <c r="D519" s="134">
        <v>11</v>
      </c>
      <c r="E519" s="39">
        <v>0</v>
      </c>
      <c r="F519" s="40">
        <v>0</v>
      </c>
      <c r="G519" s="41">
        <f>SUM(G520)</f>
        <v>21.5</v>
      </c>
      <c r="H519" s="41">
        <f t="shared" ref="H519:I520" si="249">SUM(H520)</f>
        <v>21.5</v>
      </c>
      <c r="I519" s="41">
        <f t="shared" si="249"/>
        <v>21.5</v>
      </c>
    </row>
    <row r="520" spans="1:9" ht="31.5" x14ac:dyDescent="0.25">
      <c r="A520" s="48" t="s">
        <v>16</v>
      </c>
      <c r="B520" s="42">
        <v>63</v>
      </c>
      <c r="C520" s="135">
        <v>1</v>
      </c>
      <c r="D520" s="136">
        <v>11</v>
      </c>
      <c r="E520" s="45">
        <v>703320</v>
      </c>
      <c r="F520" s="46">
        <v>0</v>
      </c>
      <c r="G520" s="33">
        <f>SUM(G521)</f>
        <v>21.5</v>
      </c>
      <c r="H520" s="33">
        <f t="shared" si="249"/>
        <v>21.5</v>
      </c>
      <c r="I520" s="33">
        <f t="shared" si="249"/>
        <v>21.5</v>
      </c>
    </row>
    <row r="521" spans="1:9" ht="15.75" x14ac:dyDescent="0.25">
      <c r="A521" s="27" t="s">
        <v>17</v>
      </c>
      <c r="B521" s="28">
        <v>63</v>
      </c>
      <c r="C521" s="131">
        <v>1</v>
      </c>
      <c r="D521" s="132">
        <v>11</v>
      </c>
      <c r="E521" s="31">
        <v>703320</v>
      </c>
      <c r="F521" s="32">
        <v>870</v>
      </c>
      <c r="G521" s="33">
        <v>21.5</v>
      </c>
      <c r="H521" s="33">
        <v>21.5</v>
      </c>
      <c r="I521" s="33">
        <v>21.5</v>
      </c>
    </row>
    <row r="522" spans="1:9" s="59" customFormat="1" ht="15.75" x14ac:dyDescent="0.25">
      <c r="A522" s="27" t="s">
        <v>18</v>
      </c>
      <c r="B522" s="28">
        <v>63</v>
      </c>
      <c r="C522" s="131">
        <v>1</v>
      </c>
      <c r="D522" s="132">
        <v>13</v>
      </c>
      <c r="E522" s="31">
        <v>0</v>
      </c>
      <c r="F522" s="32">
        <v>0</v>
      </c>
      <c r="G522" s="33">
        <f>SUM(G523+G526)</f>
        <v>434.29999999999995</v>
      </c>
      <c r="H522" s="33">
        <f t="shared" ref="H522:I522" si="250">SUM(H523+H526)</f>
        <v>398</v>
      </c>
      <c r="I522" s="33">
        <f t="shared" si="250"/>
        <v>438.79999999999995</v>
      </c>
    </row>
    <row r="523" spans="1:9" ht="31.5" x14ac:dyDescent="0.25">
      <c r="A523" s="27" t="s">
        <v>19</v>
      </c>
      <c r="B523" s="28">
        <v>63</v>
      </c>
      <c r="C523" s="131">
        <v>1</v>
      </c>
      <c r="D523" s="132">
        <v>13</v>
      </c>
      <c r="E523" s="31">
        <v>20420</v>
      </c>
      <c r="F523" s="32">
        <v>0</v>
      </c>
      <c r="G523" s="33">
        <f>SUM(G525+G524)</f>
        <v>433.79999999999995</v>
      </c>
      <c r="H523" s="33">
        <f t="shared" ref="H523:I523" si="251">SUM(H525+H524)</f>
        <v>397.5</v>
      </c>
      <c r="I523" s="33">
        <f t="shared" si="251"/>
        <v>438.29999999999995</v>
      </c>
    </row>
    <row r="524" spans="1:9" ht="31.5" x14ac:dyDescent="0.25">
      <c r="A524" s="27" t="s">
        <v>8</v>
      </c>
      <c r="B524" s="28">
        <v>63</v>
      </c>
      <c r="C524" s="131">
        <v>1</v>
      </c>
      <c r="D524" s="132">
        <v>13</v>
      </c>
      <c r="E524" s="31">
        <v>20420</v>
      </c>
      <c r="F524" s="32">
        <v>120</v>
      </c>
      <c r="G524" s="33">
        <v>356.4</v>
      </c>
      <c r="H524" s="33">
        <v>315.5</v>
      </c>
      <c r="I524" s="33">
        <v>392.9</v>
      </c>
    </row>
    <row r="525" spans="1:9" ht="31.5" x14ac:dyDescent="0.25">
      <c r="A525" s="27" t="s">
        <v>8</v>
      </c>
      <c r="B525" s="28">
        <v>63</v>
      </c>
      <c r="C525" s="131">
        <v>1</v>
      </c>
      <c r="D525" s="132">
        <v>13</v>
      </c>
      <c r="E525" s="31">
        <v>20420</v>
      </c>
      <c r="F525" s="32">
        <v>240</v>
      </c>
      <c r="G525" s="33">
        <v>77.400000000000006</v>
      </c>
      <c r="H525" s="33">
        <v>82</v>
      </c>
      <c r="I525" s="33">
        <v>45.4</v>
      </c>
    </row>
    <row r="526" spans="1:9" ht="15.75" x14ac:dyDescent="0.25">
      <c r="A526" s="27" t="s">
        <v>17</v>
      </c>
      <c r="B526" s="28">
        <v>63</v>
      </c>
      <c r="C526" s="131">
        <v>1</v>
      </c>
      <c r="D526" s="132">
        <v>13</v>
      </c>
      <c r="E526" s="31">
        <v>922220</v>
      </c>
      <c r="F526" s="32">
        <v>0</v>
      </c>
      <c r="G526" s="33">
        <f>SUM(G527)</f>
        <v>0.5</v>
      </c>
      <c r="H526" s="33">
        <f t="shared" ref="H526:I526" si="252">SUM(H527)</f>
        <v>0.5</v>
      </c>
      <c r="I526" s="33">
        <f t="shared" si="252"/>
        <v>0.5</v>
      </c>
    </row>
    <row r="527" spans="1:9" ht="31.5" x14ac:dyDescent="0.25">
      <c r="A527" s="27" t="s">
        <v>8</v>
      </c>
      <c r="B527" s="28">
        <v>63</v>
      </c>
      <c r="C527" s="131">
        <v>1</v>
      </c>
      <c r="D527" s="132">
        <v>13</v>
      </c>
      <c r="E527" s="31">
        <v>92220</v>
      </c>
      <c r="F527" s="32">
        <v>850</v>
      </c>
      <c r="G527" s="33">
        <v>0.5</v>
      </c>
      <c r="H527" s="33">
        <v>0.5</v>
      </c>
      <c r="I527" s="33">
        <v>0.5</v>
      </c>
    </row>
    <row r="528" spans="1:9" s="10" customFormat="1" ht="15.75" x14ac:dyDescent="0.25">
      <c r="A528" s="50" t="s">
        <v>23</v>
      </c>
      <c r="B528" s="51">
        <v>63</v>
      </c>
      <c r="C528" s="137">
        <v>5</v>
      </c>
      <c r="D528" s="138">
        <v>0</v>
      </c>
      <c r="E528" s="54">
        <v>0</v>
      </c>
      <c r="F528" s="55">
        <v>0</v>
      </c>
      <c r="G528" s="56">
        <f>SUM(G529)</f>
        <v>14.5</v>
      </c>
      <c r="H528" s="56">
        <f t="shared" ref="H528:I530" si="253">SUM(H529)</f>
        <v>0</v>
      </c>
      <c r="I528" s="56">
        <f t="shared" si="253"/>
        <v>0</v>
      </c>
    </row>
    <row r="529" spans="1:11" ht="15.75" x14ac:dyDescent="0.25">
      <c r="A529" s="34" t="s">
        <v>24</v>
      </c>
      <c r="B529" s="28">
        <v>63</v>
      </c>
      <c r="C529" s="131">
        <v>5</v>
      </c>
      <c r="D529" s="132">
        <v>3</v>
      </c>
      <c r="E529" s="31">
        <v>0</v>
      </c>
      <c r="F529" s="32">
        <v>0</v>
      </c>
      <c r="G529" s="47">
        <f>SUM(G530)</f>
        <v>14.5</v>
      </c>
      <c r="H529" s="47">
        <f t="shared" si="253"/>
        <v>0</v>
      </c>
      <c r="I529" s="47">
        <f t="shared" si="253"/>
        <v>0</v>
      </c>
    </row>
    <row r="530" spans="1:11" ht="31.5" x14ac:dyDescent="0.25">
      <c r="A530" s="27" t="s">
        <v>28</v>
      </c>
      <c r="B530" s="28">
        <v>63</v>
      </c>
      <c r="C530" s="131">
        <v>5</v>
      </c>
      <c r="D530" s="132">
        <v>3</v>
      </c>
      <c r="E530" s="31">
        <v>500520</v>
      </c>
      <c r="F530" s="32">
        <v>0</v>
      </c>
      <c r="G530" s="47">
        <f>SUM(G531)</f>
        <v>14.5</v>
      </c>
      <c r="H530" s="47">
        <f t="shared" si="253"/>
        <v>0</v>
      </c>
      <c r="I530" s="47">
        <f t="shared" si="253"/>
        <v>0</v>
      </c>
    </row>
    <row r="531" spans="1:11" ht="31.5" x14ac:dyDescent="0.25">
      <c r="A531" s="27" t="s">
        <v>8</v>
      </c>
      <c r="B531" s="28">
        <v>63</v>
      </c>
      <c r="C531" s="131">
        <v>5</v>
      </c>
      <c r="D531" s="132">
        <v>3</v>
      </c>
      <c r="E531" s="31">
        <v>500520</v>
      </c>
      <c r="F531" s="32">
        <v>240</v>
      </c>
      <c r="G531" s="47">
        <v>14.5</v>
      </c>
      <c r="H531" s="47">
        <v>0</v>
      </c>
      <c r="I531" s="47">
        <v>0</v>
      </c>
    </row>
    <row r="532" spans="1:11" ht="20.25" customHeight="1" x14ac:dyDescent="0.25">
      <c r="A532" s="395" t="s">
        <v>133</v>
      </c>
      <c r="B532" s="396"/>
      <c r="C532" s="396"/>
      <c r="D532" s="396"/>
      <c r="E532" s="396"/>
      <c r="F532" s="397"/>
      <c r="G532" s="2">
        <f>SUM(G533+G554)</f>
        <v>896.19999999999993</v>
      </c>
      <c r="H532" s="2">
        <f>SUM(H533+H554)</f>
        <v>946.80000000000007</v>
      </c>
      <c r="I532" s="2">
        <f>SUM(I533+I554)</f>
        <v>974.89999999999986</v>
      </c>
      <c r="K532" s="158"/>
    </row>
    <row r="533" spans="1:11" s="10" customFormat="1" ht="15.75" x14ac:dyDescent="0.25">
      <c r="A533" s="3" t="s">
        <v>5</v>
      </c>
      <c r="B533" s="4">
        <v>75</v>
      </c>
      <c r="C533" s="125">
        <v>1</v>
      </c>
      <c r="D533" s="126">
        <v>0</v>
      </c>
      <c r="E533" s="7">
        <v>0</v>
      </c>
      <c r="F533" s="8">
        <v>0</v>
      </c>
      <c r="G533" s="9">
        <f>SUM(G534+G537+G545+G548)</f>
        <v>878.19999999999993</v>
      </c>
      <c r="H533" s="9">
        <f t="shared" ref="H533:I533" si="254">SUM(H534+H537+H545+H548)</f>
        <v>920.1</v>
      </c>
      <c r="I533" s="9">
        <f t="shared" si="254"/>
        <v>944.09999999999991</v>
      </c>
    </row>
    <row r="534" spans="1:11" s="18" customFormat="1" ht="63" x14ac:dyDescent="0.25">
      <c r="A534" s="11" t="s">
        <v>6</v>
      </c>
      <c r="B534" s="12">
        <v>75</v>
      </c>
      <c r="C534" s="127">
        <v>1</v>
      </c>
      <c r="D534" s="128">
        <v>2</v>
      </c>
      <c r="E534" s="15">
        <v>0</v>
      </c>
      <c r="F534" s="16">
        <v>0</v>
      </c>
      <c r="G534" s="17">
        <f>SUM(G535)</f>
        <v>387.4</v>
      </c>
      <c r="H534" s="17">
        <f t="shared" ref="H534:I535" si="255">SUM(H535)</f>
        <v>407</v>
      </c>
      <c r="I534" s="17">
        <f t="shared" si="255"/>
        <v>426.9</v>
      </c>
    </row>
    <row r="535" spans="1:11" s="26" customFormat="1" ht="15.75" x14ac:dyDescent="0.25">
      <c r="A535" s="19" t="s">
        <v>7</v>
      </c>
      <c r="B535" s="20">
        <v>75</v>
      </c>
      <c r="C535" s="129">
        <v>1</v>
      </c>
      <c r="D535" s="130">
        <v>2</v>
      </c>
      <c r="E535" s="23">
        <v>21420</v>
      </c>
      <c r="F535" s="24">
        <v>0</v>
      </c>
      <c r="G535" s="25">
        <f>SUM(G536)</f>
        <v>387.4</v>
      </c>
      <c r="H535" s="25">
        <f t="shared" si="255"/>
        <v>407</v>
      </c>
      <c r="I535" s="25">
        <f t="shared" si="255"/>
        <v>426.9</v>
      </c>
    </row>
    <row r="536" spans="1:11" ht="31.5" x14ac:dyDescent="0.25">
      <c r="A536" s="27" t="s">
        <v>8</v>
      </c>
      <c r="B536" s="28">
        <v>75</v>
      </c>
      <c r="C536" s="131">
        <v>1</v>
      </c>
      <c r="D536" s="132">
        <v>2</v>
      </c>
      <c r="E536" s="31">
        <v>21420</v>
      </c>
      <c r="F536" s="32">
        <v>120</v>
      </c>
      <c r="G536" s="33">
        <v>387.4</v>
      </c>
      <c r="H536" s="33">
        <v>407</v>
      </c>
      <c r="I536" s="33">
        <v>426.9</v>
      </c>
    </row>
    <row r="537" spans="1:11" ht="94.5" x14ac:dyDescent="0.25">
      <c r="A537" s="34" t="s">
        <v>9</v>
      </c>
      <c r="B537" s="28">
        <v>75</v>
      </c>
      <c r="C537" s="131">
        <v>1</v>
      </c>
      <c r="D537" s="132">
        <v>4</v>
      </c>
      <c r="E537" s="31">
        <v>0</v>
      </c>
      <c r="F537" s="32">
        <v>0</v>
      </c>
      <c r="G537" s="33">
        <f>SUM(G538+G541+G543)</f>
        <v>240.29999999999998</v>
      </c>
      <c r="H537" s="33">
        <f t="shared" ref="H537:I537" si="256">SUM(H538+H541+H543)</f>
        <v>274.7</v>
      </c>
      <c r="I537" s="33">
        <f t="shared" si="256"/>
        <v>263.69999999999993</v>
      </c>
    </row>
    <row r="538" spans="1:11" s="26" customFormat="1" ht="15.75" x14ac:dyDescent="0.25">
      <c r="A538" s="35" t="s">
        <v>11</v>
      </c>
      <c r="B538" s="36">
        <v>75</v>
      </c>
      <c r="C538" s="133">
        <v>1</v>
      </c>
      <c r="D538" s="134">
        <v>4</v>
      </c>
      <c r="E538" s="39">
        <v>21520</v>
      </c>
      <c r="F538" s="40">
        <v>0</v>
      </c>
      <c r="G538" s="41">
        <f>SUM(G540+G539)</f>
        <v>234.7</v>
      </c>
      <c r="H538" s="41">
        <f t="shared" ref="H538:I538" si="257">SUM(H540+H539)</f>
        <v>269.10000000000002</v>
      </c>
      <c r="I538" s="41">
        <f t="shared" si="257"/>
        <v>258.29999999999995</v>
      </c>
    </row>
    <row r="539" spans="1:11" ht="31.5" x14ac:dyDescent="0.25">
      <c r="A539" s="27" t="s">
        <v>8</v>
      </c>
      <c r="B539" s="28">
        <v>75</v>
      </c>
      <c r="C539" s="131">
        <v>1</v>
      </c>
      <c r="D539" s="132">
        <v>4</v>
      </c>
      <c r="E539" s="31">
        <v>21520</v>
      </c>
      <c r="F539" s="32">
        <v>120</v>
      </c>
      <c r="G539" s="33">
        <v>147.1</v>
      </c>
      <c r="H539" s="33">
        <v>156.5</v>
      </c>
      <c r="I539" s="33">
        <v>162.19999999999999</v>
      </c>
    </row>
    <row r="540" spans="1:11" ht="31.5" x14ac:dyDescent="0.25">
      <c r="A540" s="27" t="s">
        <v>8</v>
      </c>
      <c r="B540" s="28">
        <v>75</v>
      </c>
      <c r="C540" s="131">
        <v>1</v>
      </c>
      <c r="D540" s="132">
        <v>4</v>
      </c>
      <c r="E540" s="31">
        <v>21520</v>
      </c>
      <c r="F540" s="32">
        <v>240</v>
      </c>
      <c r="G540" s="33">
        <v>87.6</v>
      </c>
      <c r="H540" s="33">
        <v>112.6</v>
      </c>
      <c r="I540" s="33">
        <v>96.1</v>
      </c>
    </row>
    <row r="541" spans="1:11" s="26" customFormat="1" ht="31.5" x14ac:dyDescent="0.25">
      <c r="A541" s="35" t="s">
        <v>12</v>
      </c>
      <c r="B541" s="36">
        <v>75</v>
      </c>
      <c r="C541" s="133">
        <v>1</v>
      </c>
      <c r="D541" s="134">
        <v>4</v>
      </c>
      <c r="E541" s="39">
        <v>23520</v>
      </c>
      <c r="F541" s="40">
        <v>0</v>
      </c>
      <c r="G541" s="41">
        <f>SUM(G542)</f>
        <v>0.4</v>
      </c>
      <c r="H541" s="41">
        <f t="shared" ref="H541:I541" si="258">SUM(H542)</f>
        <v>0.4</v>
      </c>
      <c r="I541" s="41">
        <f t="shared" si="258"/>
        <v>0.4</v>
      </c>
    </row>
    <row r="542" spans="1:11" ht="31.5" x14ac:dyDescent="0.25">
      <c r="A542" s="27" t="s">
        <v>8</v>
      </c>
      <c r="B542" s="42">
        <v>75</v>
      </c>
      <c r="C542" s="135">
        <v>1</v>
      </c>
      <c r="D542" s="136">
        <v>4</v>
      </c>
      <c r="E542" s="45">
        <v>23520</v>
      </c>
      <c r="F542" s="46">
        <v>850</v>
      </c>
      <c r="G542" s="33">
        <v>0.4</v>
      </c>
      <c r="H542" s="33">
        <v>0.4</v>
      </c>
      <c r="I542" s="33">
        <v>0.4</v>
      </c>
    </row>
    <row r="543" spans="1:11" ht="63" x14ac:dyDescent="0.25">
      <c r="A543" s="34" t="s">
        <v>13</v>
      </c>
      <c r="B543" s="28">
        <v>75</v>
      </c>
      <c r="C543" s="131">
        <v>1</v>
      </c>
      <c r="D543" s="132">
        <v>4</v>
      </c>
      <c r="E543" s="31">
        <v>8751120</v>
      </c>
      <c r="F543" s="32">
        <v>0</v>
      </c>
      <c r="G543" s="47">
        <f>SUM(G544)</f>
        <v>5.2</v>
      </c>
      <c r="H543" s="47">
        <f t="shared" ref="H543:I543" si="259">SUM(H544)</f>
        <v>5.2</v>
      </c>
      <c r="I543" s="47">
        <f t="shared" si="259"/>
        <v>5</v>
      </c>
    </row>
    <row r="544" spans="1:11" ht="94.5" x14ac:dyDescent="0.25">
      <c r="A544" s="27" t="s">
        <v>14</v>
      </c>
      <c r="B544" s="28">
        <v>75</v>
      </c>
      <c r="C544" s="131">
        <v>1</v>
      </c>
      <c r="D544" s="132">
        <v>4</v>
      </c>
      <c r="E544" s="31">
        <v>8751120</v>
      </c>
      <c r="F544" s="32">
        <v>530</v>
      </c>
      <c r="G544" s="47">
        <v>5.2</v>
      </c>
      <c r="H544" s="47">
        <v>5.2</v>
      </c>
      <c r="I544" s="47">
        <v>5</v>
      </c>
    </row>
    <row r="545" spans="1:9" s="26" customFormat="1" ht="15.75" x14ac:dyDescent="0.25">
      <c r="A545" s="35" t="s">
        <v>15</v>
      </c>
      <c r="B545" s="36">
        <v>75</v>
      </c>
      <c r="C545" s="133">
        <v>1</v>
      </c>
      <c r="D545" s="134">
        <v>11</v>
      </c>
      <c r="E545" s="39">
        <v>0</v>
      </c>
      <c r="F545" s="40">
        <v>0</v>
      </c>
      <c r="G545" s="41">
        <f>SUM(G546)</f>
        <v>21.4</v>
      </c>
      <c r="H545" s="41">
        <f t="shared" ref="H545:I546" si="260">SUM(H546)</f>
        <v>21.4</v>
      </c>
      <c r="I545" s="41">
        <f t="shared" si="260"/>
        <v>21.4</v>
      </c>
    </row>
    <row r="546" spans="1:9" ht="31.5" x14ac:dyDescent="0.25">
      <c r="A546" s="48" t="s">
        <v>16</v>
      </c>
      <c r="B546" s="42">
        <v>75</v>
      </c>
      <c r="C546" s="135">
        <v>1</v>
      </c>
      <c r="D546" s="136">
        <v>11</v>
      </c>
      <c r="E546" s="45">
        <v>703320</v>
      </c>
      <c r="F546" s="46">
        <v>0</v>
      </c>
      <c r="G546" s="33">
        <f>SUM(G547)</f>
        <v>21.4</v>
      </c>
      <c r="H546" s="33">
        <f t="shared" si="260"/>
        <v>21.4</v>
      </c>
      <c r="I546" s="33">
        <f t="shared" si="260"/>
        <v>21.4</v>
      </c>
    </row>
    <row r="547" spans="1:9" ht="15.75" x14ac:dyDescent="0.25">
      <c r="A547" s="27" t="s">
        <v>17</v>
      </c>
      <c r="B547" s="28">
        <v>75</v>
      </c>
      <c r="C547" s="131">
        <v>1</v>
      </c>
      <c r="D547" s="132">
        <v>11</v>
      </c>
      <c r="E547" s="31">
        <v>703320</v>
      </c>
      <c r="F547" s="32">
        <v>870</v>
      </c>
      <c r="G547" s="33">
        <v>21.4</v>
      </c>
      <c r="H547" s="33">
        <v>21.4</v>
      </c>
      <c r="I547" s="33">
        <v>21.4</v>
      </c>
    </row>
    <row r="548" spans="1:9" s="59" customFormat="1" ht="15.75" x14ac:dyDescent="0.25">
      <c r="A548" s="27" t="s">
        <v>18</v>
      </c>
      <c r="B548" s="28">
        <v>75</v>
      </c>
      <c r="C548" s="131">
        <v>1</v>
      </c>
      <c r="D548" s="132">
        <v>13</v>
      </c>
      <c r="E548" s="31">
        <v>0</v>
      </c>
      <c r="F548" s="32">
        <v>0</v>
      </c>
      <c r="G548" s="33">
        <f>SUM(G549+G552)</f>
        <v>229.1</v>
      </c>
      <c r="H548" s="33">
        <f t="shared" ref="H548:I548" si="261">SUM(H549+H552)</f>
        <v>217.00000000000003</v>
      </c>
      <c r="I548" s="33">
        <f t="shared" si="261"/>
        <v>232.10000000000002</v>
      </c>
    </row>
    <row r="549" spans="1:9" ht="31.5" x14ac:dyDescent="0.25">
      <c r="A549" s="27" t="s">
        <v>19</v>
      </c>
      <c r="B549" s="28">
        <v>75</v>
      </c>
      <c r="C549" s="131">
        <v>1</v>
      </c>
      <c r="D549" s="132">
        <v>13</v>
      </c>
      <c r="E549" s="31">
        <v>20420</v>
      </c>
      <c r="F549" s="32">
        <v>0</v>
      </c>
      <c r="G549" s="33">
        <f>SUM(G551+G550)</f>
        <v>228.7</v>
      </c>
      <c r="H549" s="33">
        <f t="shared" ref="H549:I549" si="262">SUM(H551+H550)</f>
        <v>216.60000000000002</v>
      </c>
      <c r="I549" s="33">
        <f t="shared" si="262"/>
        <v>231.3</v>
      </c>
    </row>
    <row r="550" spans="1:9" ht="31.5" x14ac:dyDescent="0.25">
      <c r="A550" s="27" t="s">
        <v>8</v>
      </c>
      <c r="B550" s="28">
        <v>75</v>
      </c>
      <c r="C550" s="131">
        <v>1</v>
      </c>
      <c r="D550" s="132">
        <v>13</v>
      </c>
      <c r="E550" s="31">
        <v>20420</v>
      </c>
      <c r="F550" s="32">
        <v>120</v>
      </c>
      <c r="G550" s="33">
        <v>178.2</v>
      </c>
      <c r="H550" s="33">
        <v>157.80000000000001</v>
      </c>
      <c r="I550" s="33">
        <v>196.5</v>
      </c>
    </row>
    <row r="551" spans="1:9" ht="31.5" x14ac:dyDescent="0.25">
      <c r="A551" s="27" t="s">
        <v>8</v>
      </c>
      <c r="B551" s="28">
        <v>75</v>
      </c>
      <c r="C551" s="131">
        <v>1</v>
      </c>
      <c r="D551" s="132">
        <v>13</v>
      </c>
      <c r="E551" s="31">
        <v>20420</v>
      </c>
      <c r="F551" s="32">
        <v>240</v>
      </c>
      <c r="G551" s="33">
        <v>50.5</v>
      </c>
      <c r="H551" s="33">
        <v>58.8</v>
      </c>
      <c r="I551" s="33">
        <v>34.799999999999997</v>
      </c>
    </row>
    <row r="552" spans="1:9" ht="15.75" x14ac:dyDescent="0.25">
      <c r="A552" s="27" t="s">
        <v>17</v>
      </c>
      <c r="B552" s="28">
        <v>75</v>
      </c>
      <c r="C552" s="131">
        <v>1</v>
      </c>
      <c r="D552" s="132">
        <v>13</v>
      </c>
      <c r="E552" s="31">
        <v>922220</v>
      </c>
      <c r="F552" s="32">
        <v>0</v>
      </c>
      <c r="G552" s="33">
        <f>SUM(G553)</f>
        <v>0.4</v>
      </c>
      <c r="H552" s="33">
        <f t="shared" ref="H552:I552" si="263">SUM(H553)</f>
        <v>0.4</v>
      </c>
      <c r="I552" s="33">
        <f t="shared" si="263"/>
        <v>0.8</v>
      </c>
    </row>
    <row r="553" spans="1:9" ht="31.5" x14ac:dyDescent="0.25">
      <c r="A553" s="27" t="s">
        <v>8</v>
      </c>
      <c r="B553" s="28">
        <v>75</v>
      </c>
      <c r="C553" s="131">
        <v>1</v>
      </c>
      <c r="D553" s="132">
        <v>13</v>
      </c>
      <c r="E553" s="31">
        <v>922220</v>
      </c>
      <c r="F553" s="32">
        <v>850</v>
      </c>
      <c r="G553" s="33">
        <v>0.4</v>
      </c>
      <c r="H553" s="33">
        <v>0.4</v>
      </c>
      <c r="I553" s="33">
        <v>0.8</v>
      </c>
    </row>
    <row r="554" spans="1:9" s="10" customFormat="1" ht="15.75" x14ac:dyDescent="0.25">
      <c r="A554" s="50" t="s">
        <v>23</v>
      </c>
      <c r="B554" s="51">
        <v>75</v>
      </c>
      <c r="C554" s="137">
        <v>5</v>
      </c>
      <c r="D554" s="138">
        <v>0</v>
      </c>
      <c r="E554" s="54">
        <v>0</v>
      </c>
      <c r="F554" s="55">
        <v>0</v>
      </c>
      <c r="G554" s="56">
        <f>SUM(G555)</f>
        <v>18</v>
      </c>
      <c r="H554" s="56">
        <f t="shared" ref="H554:I556" si="264">SUM(H555)</f>
        <v>26.7</v>
      </c>
      <c r="I554" s="56">
        <f t="shared" si="264"/>
        <v>30.8</v>
      </c>
    </row>
    <row r="555" spans="1:9" ht="15.75" x14ac:dyDescent="0.25">
      <c r="A555" s="34" t="s">
        <v>24</v>
      </c>
      <c r="B555" s="28">
        <v>75</v>
      </c>
      <c r="C555" s="131">
        <v>5</v>
      </c>
      <c r="D555" s="132">
        <v>3</v>
      </c>
      <c r="E555" s="31">
        <v>0</v>
      </c>
      <c r="F555" s="32">
        <v>0</v>
      </c>
      <c r="G555" s="47">
        <f>SUM(G556)</f>
        <v>18</v>
      </c>
      <c r="H555" s="47">
        <f t="shared" si="264"/>
        <v>26.7</v>
      </c>
      <c r="I555" s="47">
        <f t="shared" si="264"/>
        <v>30.8</v>
      </c>
    </row>
    <row r="556" spans="1:9" ht="31.5" x14ac:dyDescent="0.25">
      <c r="A556" s="27" t="s">
        <v>28</v>
      </c>
      <c r="B556" s="28">
        <v>75</v>
      </c>
      <c r="C556" s="131">
        <v>5</v>
      </c>
      <c r="D556" s="132">
        <v>3</v>
      </c>
      <c r="E556" s="31">
        <v>500520</v>
      </c>
      <c r="F556" s="32">
        <v>0</v>
      </c>
      <c r="G556" s="47">
        <f>SUM(G557)</f>
        <v>18</v>
      </c>
      <c r="H556" s="47">
        <f t="shared" si="264"/>
        <v>26.7</v>
      </c>
      <c r="I556" s="47">
        <f t="shared" si="264"/>
        <v>30.8</v>
      </c>
    </row>
    <row r="557" spans="1:9" ht="31.5" x14ac:dyDescent="0.25">
      <c r="A557" s="27" t="s">
        <v>8</v>
      </c>
      <c r="B557" s="28">
        <v>75</v>
      </c>
      <c r="C557" s="131">
        <v>5</v>
      </c>
      <c r="D557" s="132">
        <v>3</v>
      </c>
      <c r="E557" s="31">
        <v>500520</v>
      </c>
      <c r="F557" s="32">
        <v>240</v>
      </c>
      <c r="G557" s="47">
        <v>18</v>
      </c>
      <c r="H557" s="47">
        <v>26.7</v>
      </c>
      <c r="I557" s="47">
        <v>30.8</v>
      </c>
    </row>
    <row r="558" spans="1:9" s="165" customFormat="1" ht="18.75" x14ac:dyDescent="0.3">
      <c r="A558" s="159" t="s">
        <v>134</v>
      </c>
      <c r="B558" s="160"/>
      <c r="C558" s="161"/>
      <c r="D558" s="161"/>
      <c r="E558" s="162"/>
      <c r="F558" s="163"/>
      <c r="G558" s="164">
        <f>G203+G268+G297+G341+G429+G8+G43+G65+G87+G109+G145+G305+G407+G462+G484+G506+G532+G167</f>
        <v>390460.30000000016</v>
      </c>
      <c r="H558" s="164">
        <f>H203+H268+H297+H341+H429+H8+H43+H65+H87+H109+H145+H305+H407+H462+H484+H506+H532+H167</f>
        <v>373713.8</v>
      </c>
      <c r="I558" s="164">
        <f>I203+I268+I297+I341+I429+I8+I43+I65+I87+I109+I145+I305+I407+I462+I484+I506+I532+I167</f>
        <v>396887.36000000004</v>
      </c>
    </row>
    <row r="559" spans="1:9" x14ac:dyDescent="0.25">
      <c r="A559" s="389" t="s">
        <v>135</v>
      </c>
      <c r="B559" s="390"/>
      <c r="C559" s="390"/>
      <c r="D559" s="390"/>
      <c r="E559" s="390"/>
      <c r="F559" s="391"/>
      <c r="G559" s="166">
        <v>5381.6</v>
      </c>
      <c r="H559" s="166">
        <v>5562.7</v>
      </c>
      <c r="I559" s="166">
        <v>5750.5</v>
      </c>
    </row>
    <row r="560" spans="1:9" s="169" customFormat="1" ht="18.75" x14ac:dyDescent="0.3">
      <c r="A560" s="392" t="s">
        <v>136</v>
      </c>
      <c r="B560" s="393"/>
      <c r="C560" s="393"/>
      <c r="D560" s="393"/>
      <c r="E560" s="393"/>
      <c r="F560" s="394"/>
      <c r="G560" s="168">
        <f>G558-G559</f>
        <v>385078.70000000019</v>
      </c>
      <c r="H560" s="168">
        <f t="shared" ref="H560:I560" si="265">H558-H559</f>
        <v>368151.1</v>
      </c>
      <c r="I560" s="168">
        <f t="shared" si="265"/>
        <v>391136.86000000004</v>
      </c>
    </row>
  </sheetData>
  <mergeCells count="19">
    <mergeCell ref="A305:F305"/>
    <mergeCell ref="A4:G4"/>
    <mergeCell ref="A5:G5"/>
    <mergeCell ref="A6:G6"/>
    <mergeCell ref="A7:I7"/>
    <mergeCell ref="A8:F8"/>
    <mergeCell ref="A43:F43"/>
    <mergeCell ref="A65:F65"/>
    <mergeCell ref="A87:F87"/>
    <mergeCell ref="A109:F109"/>
    <mergeCell ref="A145:F145"/>
    <mergeCell ref="A167:F167"/>
    <mergeCell ref="A559:F559"/>
    <mergeCell ref="A560:F560"/>
    <mergeCell ref="A407:F407"/>
    <mergeCell ref="A462:F462"/>
    <mergeCell ref="A484:F484"/>
    <mergeCell ref="A506:F506"/>
    <mergeCell ref="A532:F532"/>
  </mergeCells>
  <pageMargins left="0.23622047244094491" right="0.23622047244094491" top="0.15748031496062992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2"/>
  <sheetViews>
    <sheetView topLeftCell="A281" workbookViewId="0">
      <selection activeCell="G278" sqref="G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407" t="s">
        <v>137</v>
      </c>
      <c r="E1" s="407"/>
      <c r="F1" s="407"/>
      <c r="G1" s="172"/>
    </row>
    <row r="2" spans="1:8" s="170" customFormat="1" ht="15.75" x14ac:dyDescent="0.25">
      <c r="A2" s="398" t="s">
        <v>138</v>
      </c>
      <c r="B2" s="398"/>
      <c r="C2" s="398"/>
      <c r="D2" s="398"/>
      <c r="E2" s="398"/>
      <c r="F2" s="398"/>
    </row>
    <row r="3" spans="1:8" s="170" customFormat="1" ht="15.75" x14ac:dyDescent="0.25">
      <c r="A3" s="398" t="s">
        <v>139</v>
      </c>
      <c r="B3" s="398"/>
      <c r="C3" s="398"/>
      <c r="D3" s="398"/>
      <c r="E3" s="398"/>
      <c r="F3" s="398"/>
    </row>
    <row r="4" spans="1:8" s="170" customFormat="1" ht="15.75" x14ac:dyDescent="0.25">
      <c r="A4" s="398" t="s">
        <v>140</v>
      </c>
      <c r="B4" s="398"/>
      <c r="C4" s="398"/>
      <c r="D4" s="398"/>
      <c r="E4" s="398"/>
      <c r="F4" s="398"/>
    </row>
    <row r="5" spans="1:8" s="170" customFormat="1" ht="15.75" x14ac:dyDescent="0.25">
      <c r="A5" s="399"/>
      <c r="B5" s="399"/>
      <c r="C5" s="399"/>
      <c r="D5" s="399"/>
      <c r="E5" s="399"/>
      <c r="F5" s="399"/>
    </row>
    <row r="6" spans="1:8" s="170" customFormat="1" ht="16.5" thickBot="1" x14ac:dyDescent="0.3">
      <c r="A6" s="408" t="s">
        <v>3</v>
      </c>
      <c r="B6" s="408"/>
      <c r="C6" s="408"/>
      <c r="D6" s="408"/>
      <c r="E6" s="408"/>
      <c r="F6" s="409"/>
    </row>
    <row r="7" spans="1:8" ht="31.5" customHeight="1" x14ac:dyDescent="0.25">
      <c r="A7" s="402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404" t="s">
        <v>146</v>
      </c>
      <c r="G7" s="406" t="s">
        <v>147</v>
      </c>
      <c r="H7" s="406" t="s">
        <v>148</v>
      </c>
    </row>
    <row r="8" spans="1:8" ht="15.75" thickBot="1" x14ac:dyDescent="0.3">
      <c r="A8" s="403"/>
      <c r="B8" s="176"/>
      <c r="C8" s="176"/>
      <c r="D8" s="177"/>
      <c r="E8" s="178"/>
      <c r="F8" s="405"/>
      <c r="G8" s="406"/>
      <c r="H8" s="406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  <c r="G9" s="183">
        <f t="shared" ref="G9:H9" si="0">G17+G22+G46+G65+G14+G62</f>
        <v>29293.000000000007</v>
      </c>
      <c r="H9" s="183">
        <f t="shared" si="0"/>
        <v>32498.3</v>
      </c>
    </row>
    <row r="10" spans="1:8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  <c r="G14" s="200">
        <f t="shared" ref="G14:H15" si="1">G15</f>
        <v>4595.6000000000004</v>
      </c>
      <c r="H14" s="200">
        <f t="shared" si="1"/>
        <v>4824.7</v>
      </c>
    </row>
    <row r="15" spans="1:8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  <c r="G15" s="194">
        <f t="shared" si="1"/>
        <v>4595.6000000000004</v>
      </c>
      <c r="H15" s="194">
        <f t="shared" si="1"/>
        <v>4824.7</v>
      </c>
    </row>
    <row r="16" spans="1:8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  <c r="G16" s="189">
        <v>4595.6000000000004</v>
      </c>
      <c r="H16" s="189">
        <v>4824.7</v>
      </c>
    </row>
    <row r="17" spans="1:8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  <c r="G17" s="202">
        <f t="shared" ref="G17:H18" si="2">G18</f>
        <v>126.19999999999999</v>
      </c>
      <c r="H17" s="202">
        <f t="shared" si="2"/>
        <v>143.6</v>
      </c>
    </row>
    <row r="18" spans="1:8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  <c r="G18" s="203">
        <f t="shared" si="2"/>
        <v>126.19999999999999</v>
      </c>
      <c r="H18" s="203">
        <f t="shared" si="2"/>
        <v>143.6</v>
      </c>
    </row>
    <row r="19" spans="1:8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  <c r="G19" s="203">
        <f t="shared" ref="G19:H19" si="3">G20+G21</f>
        <v>126.19999999999999</v>
      </c>
      <c r="H19" s="203">
        <f t="shared" si="3"/>
        <v>143.6</v>
      </c>
    </row>
    <row r="20" spans="1:8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  <c r="G20" s="204">
        <v>73.099999999999994</v>
      </c>
      <c r="H20" s="204">
        <v>83.2</v>
      </c>
    </row>
    <row r="21" spans="1:8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  <c r="G21" s="204">
        <v>53.1</v>
      </c>
      <c r="H21" s="204">
        <v>60.4</v>
      </c>
    </row>
    <row r="22" spans="1:8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  <c r="G22" s="202">
        <f t="shared" ref="G22:H22" si="4">G23+G44</f>
        <v>12641.6</v>
      </c>
      <c r="H22" s="202">
        <f t="shared" si="4"/>
        <v>13505</v>
      </c>
    </row>
    <row r="23" spans="1:8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  <c r="G23" s="203">
        <f t="shared" ref="G23:H23" si="5">G24+G27+G29</f>
        <v>12269.9</v>
      </c>
      <c r="H23" s="203">
        <f t="shared" si="5"/>
        <v>13149.8</v>
      </c>
    </row>
    <row r="24" spans="1:8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  <c r="G24" s="203">
        <f t="shared" ref="G24:H24" si="6">G25+G26</f>
        <v>10655</v>
      </c>
      <c r="H24" s="203">
        <f t="shared" si="6"/>
        <v>11376</v>
      </c>
    </row>
    <row r="25" spans="1:8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  <c r="G25" s="204">
        <v>6015.5</v>
      </c>
      <c r="H25" s="204">
        <v>6534.4</v>
      </c>
    </row>
    <row r="26" spans="1:8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  <c r="G26" s="205">
        <v>4639.5</v>
      </c>
      <c r="H26" s="205">
        <v>4841.6000000000004</v>
      </c>
    </row>
    <row r="27" spans="1:8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  <c r="G27" s="203">
        <f t="shared" ref="G27:H27" si="7">G28</f>
        <v>677.6</v>
      </c>
      <c r="H27" s="203">
        <f t="shared" si="7"/>
        <v>736</v>
      </c>
    </row>
    <row r="28" spans="1:8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  <c r="G28" s="204">
        <v>677.6</v>
      </c>
      <c r="H28" s="204">
        <v>736</v>
      </c>
    </row>
    <row r="29" spans="1:8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  <c r="G29" s="203">
        <f t="shared" ref="G29:H29" si="8">G30</f>
        <v>937.3</v>
      </c>
      <c r="H29" s="203">
        <f t="shared" si="8"/>
        <v>1037.8</v>
      </c>
    </row>
    <row r="30" spans="1:8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  <c r="G30" s="204">
        <v>937.3</v>
      </c>
      <c r="H30" s="204">
        <v>1037.8</v>
      </c>
    </row>
    <row r="31" spans="1:8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  <c r="G31" s="204"/>
      <c r="H31" s="204"/>
    </row>
    <row r="32" spans="1:8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  <c r="G32" s="204"/>
      <c r="H32" s="204"/>
    </row>
    <row r="33" spans="1:8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  <c r="G33" s="204"/>
      <c r="H33" s="204"/>
    </row>
    <row r="34" spans="1:8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  <c r="G34" s="204"/>
      <c r="H34" s="204"/>
    </row>
    <row r="35" spans="1:8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  <c r="G35" s="204"/>
      <c r="H35" s="204"/>
    </row>
    <row r="36" spans="1:8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  <c r="G36" s="204"/>
      <c r="H36" s="204"/>
    </row>
    <row r="37" spans="1:8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  <c r="G37" s="204"/>
      <c r="H37" s="204"/>
    </row>
    <row r="38" spans="1:8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  <c r="G38" s="204"/>
      <c r="H38" s="204"/>
    </row>
    <row r="39" spans="1:8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  <c r="G39" s="204"/>
      <c r="H39" s="204"/>
    </row>
    <row r="40" spans="1:8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  <c r="G40" s="204"/>
      <c r="H40" s="204"/>
    </row>
    <row r="41" spans="1:8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  <c r="G41" s="204"/>
      <c r="H41" s="204"/>
    </row>
    <row r="42" spans="1:8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  <c r="G42" s="204"/>
      <c r="H42" s="204"/>
    </row>
    <row r="43" spans="1:8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  <c r="G43" s="204"/>
      <c r="H43" s="204"/>
    </row>
    <row r="44" spans="1:8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  <c r="G44" s="203">
        <f t="shared" ref="G44:H44" si="9">G45</f>
        <v>371.7</v>
      </c>
      <c r="H44" s="203">
        <f t="shared" si="9"/>
        <v>355.2</v>
      </c>
    </row>
    <row r="45" spans="1:8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  <c r="G45" s="207">
        <v>371.7</v>
      </c>
      <c r="H45" s="207">
        <v>355.2</v>
      </c>
    </row>
    <row r="46" spans="1:8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  <c r="G46" s="202">
        <f t="shared" ref="G46:H46" si="10">G47+G53</f>
        <v>4985</v>
      </c>
      <c r="H46" s="202">
        <f t="shared" si="10"/>
        <v>6210.7</v>
      </c>
    </row>
    <row r="47" spans="1:8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  <c r="G47" s="203">
        <f t="shared" ref="G47:H47" si="11">G48+G51</f>
        <v>4353.3999999999996</v>
      </c>
      <c r="H47" s="203">
        <f t="shared" si="11"/>
        <v>5434.7</v>
      </c>
    </row>
    <row r="48" spans="1:8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  <c r="G48" s="203">
        <f t="shared" ref="G48:H48" si="12">G49+G50</f>
        <v>4344.8999999999996</v>
      </c>
      <c r="H48" s="203">
        <f t="shared" si="12"/>
        <v>5424.5</v>
      </c>
    </row>
    <row r="49" spans="1:8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  <c r="G49" s="204">
        <v>3576</v>
      </c>
      <c r="H49" s="204">
        <v>4391.2</v>
      </c>
    </row>
    <row r="50" spans="1:8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  <c r="G50" s="204">
        <v>768.9</v>
      </c>
      <c r="H50" s="204">
        <v>1033.3</v>
      </c>
    </row>
    <row r="51" spans="1:8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  <c r="G51" s="203">
        <f t="shared" ref="G51:H51" si="13">G52</f>
        <v>8.5</v>
      </c>
      <c r="H51" s="203">
        <f t="shared" si="13"/>
        <v>10.199999999999999</v>
      </c>
    </row>
    <row r="52" spans="1:8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  <c r="G52" s="204">
        <v>8.5</v>
      </c>
      <c r="H52" s="204">
        <v>10.199999999999999</v>
      </c>
    </row>
    <row r="53" spans="1:8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  <c r="G53" s="203">
        <f t="shared" ref="G53:H53" si="14">G54+G56</f>
        <v>631.6</v>
      </c>
      <c r="H53" s="203">
        <f t="shared" si="14"/>
        <v>776</v>
      </c>
    </row>
    <row r="54" spans="1:8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  <c r="G54" s="203">
        <f t="shared" ref="G54:H54" si="15">G55</f>
        <v>315.8</v>
      </c>
      <c r="H54" s="203">
        <f t="shared" si="15"/>
        <v>388</v>
      </c>
    </row>
    <row r="55" spans="1:8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  <c r="G55" s="204">
        <v>315.8</v>
      </c>
      <c r="H55" s="204">
        <v>388</v>
      </c>
    </row>
    <row r="56" spans="1:8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  <c r="G56" s="203">
        <f t="shared" ref="G56:H56" si="16">G57</f>
        <v>315.8</v>
      </c>
      <c r="H56" s="203">
        <f t="shared" si="16"/>
        <v>388</v>
      </c>
    </row>
    <row r="57" spans="1:8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  <c r="G57" s="204">
        <v>315.8</v>
      </c>
      <c r="H57" s="204">
        <v>388</v>
      </c>
    </row>
    <row r="58" spans="1:8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  <c r="G58" s="204"/>
      <c r="H58" s="204"/>
    </row>
    <row r="59" spans="1:8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  <c r="G59" s="204"/>
      <c r="H59" s="204"/>
    </row>
    <row r="60" spans="1:8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  <c r="G60" s="204"/>
      <c r="H60" s="204"/>
    </row>
    <row r="61" spans="1:8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  <c r="G61" s="204"/>
      <c r="H61" s="204"/>
    </row>
    <row r="62" spans="1:8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  <c r="G62" s="217">
        <f t="shared" ref="G62:H63" si="17">G63</f>
        <v>278.89999999999998</v>
      </c>
      <c r="H62" s="217">
        <f t="shared" si="17"/>
        <v>278.89999999999998</v>
      </c>
    </row>
    <row r="63" spans="1:8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  <c r="G63" s="203">
        <f t="shared" si="17"/>
        <v>278.89999999999998</v>
      </c>
      <c r="H63" s="203">
        <f t="shared" si="17"/>
        <v>278.89999999999998</v>
      </c>
    </row>
    <row r="64" spans="1:8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  <c r="G64" s="207">
        <v>278.89999999999998</v>
      </c>
      <c r="H64" s="207">
        <v>278.89999999999998</v>
      </c>
    </row>
    <row r="65" spans="1:8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  <c r="G65" s="202">
        <f t="shared" ref="G65:H65" si="18">G66</f>
        <v>6665.7</v>
      </c>
      <c r="H65" s="202">
        <f t="shared" si="18"/>
        <v>7535.4</v>
      </c>
    </row>
    <row r="66" spans="1:8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  <c r="G66" s="203">
        <f t="shared" ref="G66:H66" si="19">G69+G88+G90+G92+G94+G96</f>
        <v>6665.7</v>
      </c>
      <c r="H66" s="203">
        <f t="shared" si="19"/>
        <v>7535.4</v>
      </c>
    </row>
    <row r="67" spans="1:8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  <c r="G67" s="204"/>
      <c r="H67" s="204"/>
    </row>
    <row r="68" spans="1:8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  <c r="G68" s="204"/>
      <c r="H68" s="204"/>
    </row>
    <row r="69" spans="1:8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  <c r="G69" s="203">
        <f t="shared" ref="G69:H69" si="20">G72+G86</f>
        <v>6268.6</v>
      </c>
      <c r="H69" s="203">
        <f t="shared" si="20"/>
        <v>7084.6</v>
      </c>
    </row>
    <row r="70" spans="1:8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  <c r="G70" s="204"/>
      <c r="H70" s="204"/>
    </row>
    <row r="71" spans="1:8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  <c r="G71" s="204"/>
      <c r="H71" s="204"/>
    </row>
    <row r="72" spans="1:8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  <c r="G72" s="203">
        <f t="shared" ref="G72:H72" si="21">G73+G85</f>
        <v>6268.5</v>
      </c>
      <c r="H72" s="203">
        <f t="shared" si="21"/>
        <v>7084.5</v>
      </c>
    </row>
    <row r="73" spans="1:8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  <c r="G73" s="204">
        <v>4521.8999999999996</v>
      </c>
      <c r="H73" s="204">
        <v>5532.3</v>
      </c>
    </row>
    <row r="74" spans="1:8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  <c r="G74" s="204"/>
      <c r="H74" s="204"/>
    </row>
    <row r="75" spans="1:8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  <c r="G75" s="204"/>
      <c r="H75" s="204"/>
    </row>
    <row r="76" spans="1:8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  <c r="G76" s="204"/>
      <c r="H76" s="204"/>
    </row>
    <row r="77" spans="1:8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  <c r="G77" s="204"/>
      <c r="H77" s="204"/>
    </row>
    <row r="78" spans="1:8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  <c r="G78" s="204"/>
      <c r="H78" s="204"/>
    </row>
    <row r="79" spans="1:8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  <c r="G79" s="204"/>
      <c r="H79" s="204"/>
    </row>
    <row r="80" spans="1:8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  <c r="G80" s="204"/>
      <c r="H80" s="204"/>
    </row>
    <row r="81" spans="1:8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  <c r="G81" s="204"/>
      <c r="H81" s="204"/>
    </row>
    <row r="82" spans="1:8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  <c r="G82" s="204"/>
      <c r="H82" s="204"/>
    </row>
    <row r="83" spans="1:8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  <c r="G83" s="204"/>
      <c r="H83" s="204"/>
    </row>
    <row r="84" spans="1:8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  <c r="G84" s="204"/>
      <c r="H84" s="204"/>
    </row>
    <row r="85" spans="1:8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  <c r="G85" s="204">
        <v>1746.6</v>
      </c>
      <c r="H85" s="204">
        <v>1552.2</v>
      </c>
    </row>
    <row r="86" spans="1:8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  <c r="G86" s="203">
        <f t="shared" ref="G86:H86" si="22">G87</f>
        <v>0.1</v>
      </c>
      <c r="H86" s="203">
        <f t="shared" si="22"/>
        <v>0.1</v>
      </c>
    </row>
    <row r="87" spans="1:8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  <c r="G87" s="204">
        <v>0.1</v>
      </c>
      <c r="H87" s="204">
        <v>0.1</v>
      </c>
    </row>
    <row r="88" spans="1:8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  <c r="G88" s="203">
        <f t="shared" ref="G88:H88" si="23">G89</f>
        <v>167.7</v>
      </c>
      <c r="H88" s="203">
        <f t="shared" si="23"/>
        <v>190.7</v>
      </c>
    </row>
    <row r="89" spans="1:8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  <c r="G89" s="230">
        <v>167.7</v>
      </c>
      <c r="H89" s="230">
        <v>190.7</v>
      </c>
    </row>
    <row r="90" spans="1:8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  <c r="G90" s="203">
        <f t="shared" ref="G90:H90" si="24">G91</f>
        <v>175.3</v>
      </c>
      <c r="H90" s="203">
        <f t="shared" si="24"/>
        <v>199.4</v>
      </c>
    </row>
    <row r="91" spans="1:8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  <c r="G91" s="230">
        <v>175.3</v>
      </c>
      <c r="H91" s="230">
        <v>199.4</v>
      </c>
    </row>
    <row r="92" spans="1:8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  <c r="G92" s="203">
        <f t="shared" ref="G92:H92" si="25">G93</f>
        <v>0.4</v>
      </c>
      <c r="H92" s="203">
        <f t="shared" si="25"/>
        <v>0.5</v>
      </c>
    </row>
    <row r="93" spans="1:8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  <c r="G93" s="230">
        <v>0.4</v>
      </c>
      <c r="H93" s="230">
        <v>0.5</v>
      </c>
    </row>
    <row r="94" spans="1:8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  <c r="G94" s="203">
        <f t="shared" ref="G94:H94" si="26">G95</f>
        <v>44.3</v>
      </c>
      <c r="H94" s="203">
        <f t="shared" si="26"/>
        <v>50.4</v>
      </c>
    </row>
    <row r="95" spans="1:8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  <c r="G95" s="230">
        <v>44.3</v>
      </c>
      <c r="H95" s="230">
        <v>50.4</v>
      </c>
    </row>
    <row r="96" spans="1:8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  <c r="G96" s="230">
        <f>G97</f>
        <v>9.4</v>
      </c>
      <c r="H96" s="230">
        <f>H97</f>
        <v>9.8000000000000007</v>
      </c>
    </row>
    <row r="97" spans="1:8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  <c r="G97" s="230">
        <v>9.4</v>
      </c>
      <c r="H97" s="230">
        <v>9.8000000000000007</v>
      </c>
    </row>
    <row r="98" spans="1:8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  <c r="G98" s="218">
        <f t="shared" ref="G98:H99" si="27">G99</f>
        <v>288.8</v>
      </c>
      <c r="H98" s="218">
        <f t="shared" si="27"/>
        <v>328.2</v>
      </c>
    </row>
    <row r="99" spans="1:8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  <c r="G99" s="229">
        <f t="shared" si="27"/>
        <v>288.8</v>
      </c>
      <c r="H99" s="229">
        <f t="shared" si="27"/>
        <v>328.2</v>
      </c>
    </row>
    <row r="100" spans="1:8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  <c r="G100" s="230">
        <v>288.8</v>
      </c>
      <c r="H100" s="230">
        <v>328.2</v>
      </c>
    </row>
    <row r="101" spans="1:8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  <c r="G101" s="218">
        <f>G102+G105+G134</f>
        <v>10492.5</v>
      </c>
      <c r="H101" s="218">
        <f>H102+H105+H134</f>
        <v>11735.7</v>
      </c>
    </row>
    <row r="102" spans="1:8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  <c r="G102" s="237">
        <f t="shared" ref="G102:H103" si="28">G103</f>
        <v>167.5</v>
      </c>
      <c r="H102" s="237">
        <f t="shared" si="28"/>
        <v>190.5</v>
      </c>
    </row>
    <row r="103" spans="1:8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  <c r="G103" s="242">
        <f t="shared" si="28"/>
        <v>167.5</v>
      </c>
      <c r="H103" s="242">
        <f t="shared" si="28"/>
        <v>190.5</v>
      </c>
    </row>
    <row r="104" spans="1:8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  <c r="G104" s="243">
        <v>167.5</v>
      </c>
      <c r="H104" s="243">
        <v>190.5</v>
      </c>
    </row>
    <row r="105" spans="1:8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  <c r="G105" s="248">
        <f t="shared" ref="G105:H105" si="29">G106+G132+G130</f>
        <v>10130</v>
      </c>
      <c r="H105" s="248">
        <f t="shared" si="29"/>
        <v>11323.400000000001</v>
      </c>
    </row>
    <row r="106" spans="1:8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  <c r="G106" s="229">
        <f t="shared" ref="G106:H106" si="30">G107</f>
        <v>2095.8000000000002</v>
      </c>
      <c r="H106" s="229">
        <f t="shared" si="30"/>
        <v>2381.8000000000002</v>
      </c>
    </row>
    <row r="107" spans="1:8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  <c r="G107" s="252">
        <v>2095.8000000000002</v>
      </c>
      <c r="H107" s="252">
        <v>2381.8000000000002</v>
      </c>
    </row>
    <row r="108" spans="1:8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  <c r="G108" s="204"/>
      <c r="H108" s="204"/>
    </row>
    <row r="109" spans="1:8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  <c r="G109" s="204"/>
      <c r="H109" s="204"/>
    </row>
    <row r="110" spans="1:8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  <c r="G110" s="204"/>
      <c r="H110" s="204"/>
    </row>
    <row r="111" spans="1:8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  <c r="G111" s="204"/>
      <c r="H111" s="204"/>
    </row>
    <row r="112" spans="1:8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  <c r="G112" s="204"/>
      <c r="H112" s="204"/>
    </row>
    <row r="113" spans="1:8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  <c r="G113" s="204"/>
      <c r="H113" s="204"/>
    </row>
    <row r="114" spans="1:8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  <c r="G115" s="204"/>
      <c r="H115" s="204"/>
    </row>
    <row r="116" spans="1:8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  <c r="G116" s="204"/>
      <c r="H116" s="204"/>
    </row>
    <row r="117" spans="1:8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  <c r="G117" s="204"/>
      <c r="H117" s="204"/>
    </row>
    <row r="118" spans="1:8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  <c r="G118" s="204"/>
      <c r="H118" s="204"/>
    </row>
    <row r="119" spans="1:8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  <c r="G119" s="204"/>
      <c r="H119" s="204"/>
    </row>
    <row r="120" spans="1:8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  <c r="G120" s="204"/>
      <c r="H120" s="204"/>
    </row>
    <row r="121" spans="1:8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  <c r="G121" s="204"/>
      <c r="H121" s="204"/>
    </row>
    <row r="122" spans="1:8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  <c r="G122" s="204"/>
      <c r="H122" s="204"/>
    </row>
    <row r="123" spans="1:8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  <c r="G123" s="204"/>
      <c r="H123" s="204"/>
    </row>
    <row r="124" spans="1:8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  <c r="G124" s="204"/>
      <c r="H124" s="204"/>
    </row>
    <row r="125" spans="1:8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  <c r="G125" s="204"/>
      <c r="H125" s="204"/>
    </row>
    <row r="126" spans="1:8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  <c r="G126" s="204"/>
      <c r="H126" s="204"/>
    </row>
    <row r="127" spans="1:8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  <c r="G127" s="204"/>
      <c r="H127" s="204"/>
    </row>
    <row r="128" spans="1:8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  <c r="G128" s="204"/>
      <c r="H128" s="204"/>
    </row>
    <row r="129" spans="1:8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  <c r="G129" s="204"/>
      <c r="H129" s="204"/>
    </row>
    <row r="130" spans="1:8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  <c r="G130" s="203">
        <f t="shared" ref="G130:H130" si="31">G131</f>
        <v>650</v>
      </c>
      <c r="H130" s="203">
        <f t="shared" si="31"/>
        <v>550</v>
      </c>
    </row>
    <row r="131" spans="1:8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  <c r="G131" s="207">
        <v>650</v>
      </c>
      <c r="H131" s="207">
        <v>550</v>
      </c>
    </row>
    <row r="132" spans="1:8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  <c r="G132" s="203">
        <f t="shared" ref="G132:H132" si="32">G133</f>
        <v>7384.2</v>
      </c>
      <c r="H132" s="203">
        <f t="shared" si="32"/>
        <v>8391.6</v>
      </c>
    </row>
    <row r="133" spans="1:8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  <c r="G133" s="205">
        <v>7384.2</v>
      </c>
      <c r="H133" s="205">
        <v>8391.6</v>
      </c>
    </row>
    <row r="134" spans="1:8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  <c r="G134" s="248">
        <f t="shared" ref="G134:H135" si="33">G135</f>
        <v>195</v>
      </c>
      <c r="H134" s="248">
        <f t="shared" si="33"/>
        <v>221.8</v>
      </c>
    </row>
    <row r="135" spans="1:8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  <c r="G135" s="203">
        <f t="shared" si="33"/>
        <v>195</v>
      </c>
      <c r="H135" s="203">
        <f t="shared" si="33"/>
        <v>221.8</v>
      </c>
    </row>
    <row r="136" spans="1:8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  <c r="G136" s="205">
        <v>195</v>
      </c>
      <c r="H136" s="205">
        <v>221.8</v>
      </c>
    </row>
    <row r="137" spans="1:8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  <c r="G137" s="218">
        <f t="shared" ref="G137:H137" si="34">G138</f>
        <v>10893.9</v>
      </c>
      <c r="H137" s="218">
        <f t="shared" si="34"/>
        <v>10503.3</v>
      </c>
    </row>
    <row r="138" spans="1:8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  <c r="G138" s="248">
        <f t="shared" ref="G138:H138" si="35">G139+G140+G141+G142</f>
        <v>10893.9</v>
      </c>
      <c r="H138" s="248">
        <f t="shared" si="35"/>
        <v>10503.3</v>
      </c>
    </row>
    <row r="139" spans="1:8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  <c r="G139" s="85">
        <v>1443.4</v>
      </c>
      <c r="H139" s="85">
        <v>1425</v>
      </c>
    </row>
    <row r="140" spans="1:8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  <c r="G140" s="85">
        <v>340</v>
      </c>
      <c r="H140" s="85">
        <v>309.8</v>
      </c>
    </row>
    <row r="141" spans="1:8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  <c r="G141" s="85">
        <v>522.5</v>
      </c>
      <c r="H141" s="85">
        <v>510</v>
      </c>
    </row>
    <row r="142" spans="1:8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  <c r="G142" s="85">
        <v>8588</v>
      </c>
      <c r="H142" s="85">
        <v>8258.5</v>
      </c>
    </row>
    <row r="143" spans="1:8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  <c r="G143" s="218">
        <f t="shared" ref="G143:H143" si="36">G144+G163+G185+G189</f>
        <v>260481.8</v>
      </c>
      <c r="H143" s="218">
        <f t="shared" si="36"/>
        <v>272941.60000000003</v>
      </c>
    </row>
    <row r="144" spans="1:8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  <c r="G144" s="219">
        <f t="shared" ref="G144:H144" si="37">G145+G156</f>
        <v>60839.899999999994</v>
      </c>
      <c r="H144" s="219">
        <f t="shared" si="37"/>
        <v>63594.5</v>
      </c>
    </row>
    <row r="145" spans="1:8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  <c r="G145" s="203">
        <f t="shared" ref="G145:H145" si="38">G146+G149+G153</f>
        <v>15969.7</v>
      </c>
      <c r="H145" s="203">
        <f t="shared" si="38"/>
        <v>16691.400000000001</v>
      </c>
    </row>
    <row r="146" spans="1:8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  <c r="G146" s="203">
        <f t="shared" ref="G146:H146" si="39">G147+G148</f>
        <v>30</v>
      </c>
      <c r="H146" s="203">
        <f t="shared" si="39"/>
        <v>32.299999999999997</v>
      </c>
    </row>
    <row r="147" spans="1:8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  <c r="G147" s="85">
        <v>10.6</v>
      </c>
      <c r="H147" s="85">
        <v>11.9</v>
      </c>
    </row>
    <row r="148" spans="1:8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  <c r="G148" s="85">
        <v>19.399999999999999</v>
      </c>
      <c r="H148" s="85">
        <v>20.399999999999999</v>
      </c>
    </row>
    <row r="149" spans="1:8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  <c r="G149" s="203">
        <f t="shared" ref="G149:H149" si="40">G150+G151+G152</f>
        <v>8957.4</v>
      </c>
      <c r="H149" s="203">
        <f t="shared" si="40"/>
        <v>9381.4</v>
      </c>
    </row>
    <row r="150" spans="1:8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  <c r="G150" s="204">
        <v>9.6999999999999993</v>
      </c>
      <c r="H150" s="204">
        <v>10.199999999999999</v>
      </c>
    </row>
    <row r="151" spans="1:8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  <c r="G151" s="204">
        <v>7336.4</v>
      </c>
      <c r="H151" s="204">
        <v>7683.6</v>
      </c>
    </row>
    <row r="152" spans="1:8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  <c r="G152" s="204">
        <v>1611.3</v>
      </c>
      <c r="H152" s="204">
        <v>1687.6</v>
      </c>
    </row>
    <row r="153" spans="1:8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  <c r="G153" s="255">
        <f t="shared" ref="G153:H153" si="41">G154+G155</f>
        <v>6982.3</v>
      </c>
      <c r="H153" s="255">
        <f t="shared" si="41"/>
        <v>7277.7000000000007</v>
      </c>
    </row>
    <row r="154" spans="1:8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  <c r="G154" s="204">
        <v>1893.2</v>
      </c>
      <c r="H154" s="204">
        <v>1965.1</v>
      </c>
    </row>
    <row r="155" spans="1:8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  <c r="G155" s="204">
        <v>5089.1000000000004</v>
      </c>
      <c r="H155" s="204">
        <v>5312.6</v>
      </c>
    </row>
    <row r="156" spans="1:8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  <c r="G156" s="203">
        <f t="shared" ref="G156:H156" si="42">G157+G160</f>
        <v>44870.2</v>
      </c>
      <c r="H156" s="203">
        <f t="shared" si="42"/>
        <v>46903.1</v>
      </c>
    </row>
    <row r="157" spans="1:8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  <c r="G157" s="203">
        <f t="shared" ref="G157:H157" si="43">G158+G159</f>
        <v>44112.6</v>
      </c>
      <c r="H157" s="203">
        <f t="shared" si="43"/>
        <v>46144.9</v>
      </c>
    </row>
    <row r="158" spans="1:8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  <c r="G158" s="204">
        <v>14091</v>
      </c>
      <c r="H158" s="204">
        <v>14740.2</v>
      </c>
    </row>
    <row r="159" spans="1:8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  <c r="G159" s="204">
        <v>30021.599999999999</v>
      </c>
      <c r="H159" s="204">
        <v>31404.7</v>
      </c>
    </row>
    <row r="160" spans="1:8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  <c r="G160" s="203">
        <f t="shared" ref="G160:H160" si="44">G161+G162</f>
        <v>757.6</v>
      </c>
      <c r="H160" s="203">
        <f t="shared" si="44"/>
        <v>758.19999999999993</v>
      </c>
    </row>
    <row r="161" spans="1:8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  <c r="G161" s="204">
        <v>177.1</v>
      </c>
      <c r="H161" s="204">
        <v>167.9</v>
      </c>
    </row>
    <row r="162" spans="1:8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  <c r="G162" s="204">
        <v>580.5</v>
      </c>
      <c r="H162" s="204">
        <v>590.29999999999995</v>
      </c>
    </row>
    <row r="163" spans="1:8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  <c r="G163" s="219">
        <f t="shared" ref="G163:H163" si="45">G164+G174+G178</f>
        <v>179487.3</v>
      </c>
      <c r="H163" s="219">
        <f t="shared" si="45"/>
        <v>188210.50000000003</v>
      </c>
    </row>
    <row r="164" spans="1:8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  <c r="G164" s="203">
        <f t="shared" ref="G164:H164" si="46">G165+G168+G171</f>
        <v>27964.5</v>
      </c>
      <c r="H164" s="203">
        <f t="shared" si="46"/>
        <v>29288</v>
      </c>
    </row>
    <row r="165" spans="1:8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  <c r="G165" s="203">
        <f t="shared" ref="G165:H165" si="47">G166+G167</f>
        <v>1539.6</v>
      </c>
      <c r="H165" s="203">
        <f t="shared" si="47"/>
        <v>1612.5</v>
      </c>
    </row>
    <row r="166" spans="1:8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  <c r="G166" s="204">
        <v>58.3</v>
      </c>
      <c r="H166" s="204">
        <v>61.1</v>
      </c>
    </row>
    <row r="167" spans="1:8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  <c r="G167" s="204">
        <v>1481.3</v>
      </c>
      <c r="H167" s="204">
        <v>1551.4</v>
      </c>
    </row>
    <row r="168" spans="1:8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  <c r="G168" s="203">
        <f t="shared" ref="G168:H168" si="48">G169+G170</f>
        <v>17642.5</v>
      </c>
      <c r="H168" s="203">
        <f t="shared" si="48"/>
        <v>18477.400000000001</v>
      </c>
    </row>
    <row r="169" spans="1:8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  <c r="G169" s="204">
        <v>8121.3</v>
      </c>
      <c r="H169" s="204">
        <v>8505.6</v>
      </c>
    </row>
    <row r="170" spans="1:8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  <c r="G170" s="204">
        <v>9521.2000000000007</v>
      </c>
      <c r="H170" s="204">
        <v>9971.7999999999993</v>
      </c>
    </row>
    <row r="171" spans="1:8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  <c r="G171" s="255">
        <f t="shared" ref="G171:H171" si="49">G172+G173</f>
        <v>8782.4</v>
      </c>
      <c r="H171" s="255">
        <f t="shared" si="49"/>
        <v>9198.0999999999985</v>
      </c>
    </row>
    <row r="172" spans="1:8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  <c r="G172" s="204">
        <v>2240.1999999999998</v>
      </c>
      <c r="H172" s="204">
        <v>2346.1999999999998</v>
      </c>
    </row>
    <row r="173" spans="1:8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  <c r="G173" s="204">
        <v>6542.2</v>
      </c>
      <c r="H173" s="204">
        <v>6851.9</v>
      </c>
    </row>
    <row r="174" spans="1:8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  <c r="G174" s="203">
        <f t="shared" ref="G174:H174" si="50">G175</f>
        <v>18980.599999999999</v>
      </c>
      <c r="H174" s="203">
        <f t="shared" si="50"/>
        <v>20108.100000000002</v>
      </c>
    </row>
    <row r="175" spans="1:8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  <c r="G175" s="203">
        <f t="shared" ref="G175:H175" si="51">G176+G177</f>
        <v>18980.599999999999</v>
      </c>
      <c r="H175" s="203">
        <f t="shared" si="51"/>
        <v>20108.100000000002</v>
      </c>
    </row>
    <row r="176" spans="1:8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  <c r="G176" s="204">
        <v>18889.099999999999</v>
      </c>
      <c r="H176" s="204">
        <v>20008.2</v>
      </c>
    </row>
    <row r="177" spans="1:8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  <c r="G177" s="204">
        <v>91.5</v>
      </c>
      <c r="H177" s="204">
        <v>99.9</v>
      </c>
    </row>
    <row r="178" spans="1:8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  <c r="G178" s="203">
        <f t="shared" ref="G178:H178" si="52">G179+G182</f>
        <v>132542.19999999998</v>
      </c>
      <c r="H178" s="203">
        <f t="shared" si="52"/>
        <v>138814.40000000002</v>
      </c>
    </row>
    <row r="179" spans="1:8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  <c r="G179" s="203">
        <f t="shared" ref="G179:H179" si="53">G180+G181</f>
        <v>129976.09999999999</v>
      </c>
      <c r="H179" s="203">
        <f t="shared" si="53"/>
        <v>136127.20000000001</v>
      </c>
    </row>
    <row r="180" spans="1:8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  <c r="G180" s="204">
        <v>44765.7</v>
      </c>
      <c r="H180" s="204">
        <v>46884.2</v>
      </c>
    </row>
    <row r="181" spans="1:8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  <c r="G181" s="204">
        <v>85210.4</v>
      </c>
      <c r="H181" s="204">
        <v>89243</v>
      </c>
    </row>
    <row r="182" spans="1:8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  <c r="G182" s="203">
        <f t="shared" ref="G182:H182" si="54">G183+G184</f>
        <v>2566.1</v>
      </c>
      <c r="H182" s="203">
        <f t="shared" si="54"/>
        <v>2687.2</v>
      </c>
    </row>
    <row r="183" spans="1:8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  <c r="G183" s="204">
        <v>446.5</v>
      </c>
      <c r="H183" s="204">
        <v>467.2</v>
      </c>
    </row>
    <row r="184" spans="1:8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  <c r="G184" s="204">
        <v>2119.6</v>
      </c>
      <c r="H184" s="204">
        <v>2220</v>
      </c>
    </row>
    <row r="185" spans="1:8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  <c r="G185" s="219">
        <f t="shared" ref="G185:H187" si="55">G186</f>
        <v>1497.1</v>
      </c>
      <c r="H185" s="219">
        <f t="shared" si="55"/>
        <v>1567.9</v>
      </c>
    </row>
    <row r="186" spans="1:8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  <c r="G186" s="229">
        <f t="shared" si="55"/>
        <v>1497.1</v>
      </c>
      <c r="H186" s="229">
        <f t="shared" si="55"/>
        <v>1567.9</v>
      </c>
    </row>
    <row r="187" spans="1:8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  <c r="G187" s="229">
        <f t="shared" si="55"/>
        <v>1497.1</v>
      </c>
      <c r="H187" s="229">
        <f t="shared" si="55"/>
        <v>1567.9</v>
      </c>
    </row>
    <row r="188" spans="1:8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  <c r="G188" s="204">
        <v>1497.1</v>
      </c>
      <c r="H188" s="204">
        <v>1567.9</v>
      </c>
    </row>
    <row r="189" spans="1:8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  <c r="G189" s="219">
        <f t="shared" ref="G189:H189" si="56">G190+G192+G198</f>
        <v>18657.5</v>
      </c>
      <c r="H189" s="219">
        <f t="shared" si="56"/>
        <v>19568.699999999997</v>
      </c>
    </row>
    <row r="190" spans="1:8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  <c r="G190" s="203">
        <f t="shared" ref="G190:H190" si="57">G191</f>
        <v>1721</v>
      </c>
      <c r="H190" s="203">
        <f t="shared" si="57"/>
        <v>1802.5</v>
      </c>
    </row>
    <row r="191" spans="1:8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  <c r="G191" s="204">
        <v>1721</v>
      </c>
      <c r="H191" s="204">
        <v>1802.5</v>
      </c>
    </row>
    <row r="192" spans="1:8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  <c r="G192" s="203">
        <f t="shared" ref="G192:H192" si="58">G193+G195</f>
        <v>16488.5</v>
      </c>
      <c r="H192" s="203">
        <f t="shared" si="58"/>
        <v>17268.599999999999</v>
      </c>
    </row>
    <row r="193" spans="1:8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  <c r="G193" s="203">
        <f t="shared" ref="G193:H193" si="59">G194</f>
        <v>5.8</v>
      </c>
      <c r="H193" s="203">
        <f t="shared" si="59"/>
        <v>6.1</v>
      </c>
    </row>
    <row r="194" spans="1:8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  <c r="G194" s="204">
        <v>5.8</v>
      </c>
      <c r="H194" s="204">
        <v>6.1</v>
      </c>
    </row>
    <row r="195" spans="1:8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  <c r="G195" s="203">
        <f t="shared" ref="G195:H195" si="60">G196+G197</f>
        <v>16482.7</v>
      </c>
      <c r="H195" s="203">
        <f t="shared" si="60"/>
        <v>17262.5</v>
      </c>
    </row>
    <row r="196" spans="1:8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  <c r="G196" s="204">
        <v>14770.1</v>
      </c>
      <c r="H196" s="204">
        <v>15469</v>
      </c>
    </row>
    <row r="197" spans="1:8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  <c r="G197" s="204">
        <v>1712.6</v>
      </c>
      <c r="H197" s="204">
        <v>1793.5</v>
      </c>
    </row>
    <row r="198" spans="1:8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  <c r="G198" s="203">
        <f t="shared" ref="G198:H198" si="61">G199+G201</f>
        <v>448</v>
      </c>
      <c r="H198" s="203">
        <f t="shared" si="61"/>
        <v>497.59999999999997</v>
      </c>
    </row>
    <row r="199" spans="1:8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  <c r="G199" s="203">
        <f t="shared" ref="G199:H199" si="62">G200</f>
        <v>130.5</v>
      </c>
      <c r="H199" s="203">
        <f t="shared" si="62"/>
        <v>136.69999999999999</v>
      </c>
    </row>
    <row r="200" spans="1:8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  <c r="G200" s="204">
        <v>130.5</v>
      </c>
      <c r="H200" s="204">
        <v>136.69999999999999</v>
      </c>
    </row>
    <row r="201" spans="1:8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  <c r="G201" s="203">
        <f t="shared" ref="G201:H201" si="63">G202</f>
        <v>317.5</v>
      </c>
      <c r="H201" s="203">
        <f t="shared" si="63"/>
        <v>360.9</v>
      </c>
    </row>
    <row r="202" spans="1:8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  <c r="G202" s="204">
        <v>317.5</v>
      </c>
      <c r="H202" s="204">
        <v>360.9</v>
      </c>
    </row>
    <row r="203" spans="1:8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  <c r="G203" s="218">
        <f t="shared" ref="G203:H203" si="64">G204+G225</f>
        <v>43270.400000000001</v>
      </c>
      <c r="H203" s="218">
        <f t="shared" si="64"/>
        <v>47202.200000000004</v>
      </c>
    </row>
    <row r="204" spans="1:8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  <c r="G204" s="219">
        <f t="shared" ref="G204:H204" si="65">G205+G214</f>
        <v>40856.9</v>
      </c>
      <c r="H204" s="219">
        <f t="shared" si="65"/>
        <v>44568.200000000004</v>
      </c>
    </row>
    <row r="205" spans="1:8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  <c r="G205" s="203">
        <f t="shared" ref="G205:H205" si="66">G206+G209</f>
        <v>33394.800000000003</v>
      </c>
      <c r="H205" s="203">
        <f t="shared" si="66"/>
        <v>36421.300000000003</v>
      </c>
    </row>
    <row r="206" spans="1:8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  <c r="G206" s="203">
        <f t="shared" ref="G206:H206" si="67">G207+G208</f>
        <v>228.8</v>
      </c>
      <c r="H206" s="203">
        <f t="shared" si="67"/>
        <v>249.8</v>
      </c>
    </row>
    <row r="207" spans="1:8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  <c r="G207" s="204">
        <v>183</v>
      </c>
      <c r="H207" s="204">
        <v>199.8</v>
      </c>
    </row>
    <row r="208" spans="1:8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  <c r="G208" s="204">
        <v>45.8</v>
      </c>
      <c r="H208" s="204">
        <v>50</v>
      </c>
    </row>
    <row r="209" spans="1:8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  <c r="G209" s="203">
        <f t="shared" ref="G209:H209" si="68">G210+G221+G211</f>
        <v>33166</v>
      </c>
      <c r="H209" s="203">
        <f t="shared" si="68"/>
        <v>36171.5</v>
      </c>
    </row>
    <row r="210" spans="1:8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  <c r="G210" s="204">
        <v>28651.3</v>
      </c>
      <c r="H210" s="204">
        <v>31281.5</v>
      </c>
    </row>
    <row r="211" spans="1:8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  <c r="G211" s="203">
        <f t="shared" ref="G211:H211" si="69">G212+G213</f>
        <v>4512.2</v>
      </c>
      <c r="H211" s="203">
        <f t="shared" si="69"/>
        <v>4887.3</v>
      </c>
    </row>
    <row r="212" spans="1:8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  <c r="G212" s="204">
        <v>3905.2</v>
      </c>
      <c r="H212" s="204">
        <v>4224.6000000000004</v>
      </c>
    </row>
    <row r="213" spans="1:8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  <c r="G213" s="204">
        <v>607</v>
      </c>
      <c r="H213" s="204">
        <v>662.7</v>
      </c>
    </row>
    <row r="214" spans="1:8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  <c r="G214" s="203">
        <f t="shared" ref="G214:H214" si="70">G215+G217</f>
        <v>7462.1</v>
      </c>
      <c r="H214" s="203">
        <f t="shared" si="70"/>
        <v>8146.9</v>
      </c>
    </row>
    <row r="215" spans="1:8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  <c r="G215" s="203">
        <f t="shared" ref="G215:H215" si="71">G216</f>
        <v>91.5</v>
      </c>
      <c r="H215" s="203">
        <f t="shared" si="71"/>
        <v>99.9</v>
      </c>
    </row>
    <row r="216" spans="1:8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  <c r="G216" s="204">
        <v>91.5</v>
      </c>
      <c r="H216" s="204">
        <v>99.9</v>
      </c>
    </row>
    <row r="217" spans="1:8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  <c r="G217" s="203">
        <f t="shared" ref="G217:H217" si="72">G218</f>
        <v>7370.6</v>
      </c>
      <c r="H217" s="203">
        <f t="shared" si="72"/>
        <v>8047</v>
      </c>
    </row>
    <row r="218" spans="1:8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  <c r="G218" s="204">
        <v>7370.6</v>
      </c>
      <c r="H218" s="204">
        <v>8047</v>
      </c>
    </row>
    <row r="219" spans="1:8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  <c r="G219" s="204"/>
      <c r="H219" s="204"/>
    </row>
    <row r="220" spans="1:8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  <c r="G220" s="204"/>
      <c r="H220" s="204"/>
    </row>
    <row r="221" spans="1:8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  <c r="G221" s="203">
        <f t="shared" ref="G221:H221" si="73">G222</f>
        <v>2.5</v>
      </c>
      <c r="H221" s="203">
        <f t="shared" si="73"/>
        <v>2.7</v>
      </c>
    </row>
    <row r="222" spans="1:8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  <c r="G222" s="204">
        <v>2.5</v>
      </c>
      <c r="H222" s="204">
        <v>2.7</v>
      </c>
    </row>
    <row r="223" spans="1:8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  <c r="G223" s="204"/>
      <c r="H223" s="204"/>
    </row>
    <row r="224" spans="1:8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  <c r="G224" s="204"/>
      <c r="H224" s="204"/>
    </row>
    <row r="225" spans="1:8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  <c r="G225" s="219">
        <f t="shared" ref="G225:H225" si="74">G226+G228</f>
        <v>2413.5</v>
      </c>
      <c r="H225" s="219">
        <f t="shared" si="74"/>
        <v>2634</v>
      </c>
    </row>
    <row r="226" spans="1:8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  <c r="G226" s="203">
        <f t="shared" ref="G226:H226" si="75">G227</f>
        <v>550.6</v>
      </c>
      <c r="H226" s="203">
        <f t="shared" si="75"/>
        <v>601</v>
      </c>
    </row>
    <row r="227" spans="1:8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  <c r="G227" s="204">
        <v>550.6</v>
      </c>
      <c r="H227" s="204">
        <v>601</v>
      </c>
    </row>
    <row r="228" spans="1:8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  <c r="G228" s="203">
        <f t="shared" ref="G228:H228" si="76">G229+G231</f>
        <v>1862.8999999999999</v>
      </c>
      <c r="H228" s="203">
        <f t="shared" si="76"/>
        <v>2033</v>
      </c>
    </row>
    <row r="229" spans="1:8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  <c r="G229" s="203">
        <f t="shared" ref="G229:H229" si="77">G230</f>
        <v>1725.6</v>
      </c>
      <c r="H229" s="203">
        <f t="shared" si="77"/>
        <v>1884</v>
      </c>
    </row>
    <row r="230" spans="1:8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  <c r="G230" s="204">
        <v>1725.6</v>
      </c>
      <c r="H230" s="204">
        <v>1884</v>
      </c>
    </row>
    <row r="231" spans="1:8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  <c r="G231" s="203">
        <f t="shared" ref="G231:H231" si="78">G232</f>
        <v>137.30000000000001</v>
      </c>
      <c r="H231" s="203">
        <f t="shared" si="78"/>
        <v>149</v>
      </c>
    </row>
    <row r="232" spans="1:8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  <c r="G232" s="204">
        <v>137.30000000000001</v>
      </c>
      <c r="H232" s="204">
        <v>149</v>
      </c>
    </row>
    <row r="233" spans="1:8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  <c r="G233" s="204"/>
      <c r="H233" s="204"/>
    </row>
    <row r="234" spans="1:8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  <c r="G234" s="204"/>
      <c r="H234" s="204"/>
    </row>
    <row r="235" spans="1:8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  <c r="G235" s="204"/>
      <c r="H235" s="204"/>
    </row>
    <row r="236" spans="1:8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  <c r="G236" s="204"/>
      <c r="H236" s="204"/>
    </row>
    <row r="237" spans="1:8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  <c r="G237" s="204"/>
      <c r="H237" s="204"/>
    </row>
    <row r="238" spans="1:8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  <c r="G238" s="204"/>
      <c r="H238" s="204"/>
    </row>
    <row r="239" spans="1:8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  <c r="G239" s="204"/>
      <c r="H239" s="204"/>
    </row>
    <row r="240" spans="1:8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  <c r="G240" s="204"/>
      <c r="H240" s="204"/>
    </row>
    <row r="241" spans="1:8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  <c r="G241" s="204"/>
      <c r="H241" s="204"/>
    </row>
    <row r="242" spans="1:8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  <c r="G242" s="204"/>
      <c r="H242" s="204"/>
    </row>
    <row r="243" spans="1:8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  <c r="G243" s="204"/>
      <c r="H243" s="204"/>
    </row>
    <row r="244" spans="1:8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  <c r="G244" s="204"/>
      <c r="H244" s="204"/>
    </row>
    <row r="245" spans="1:8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  <c r="G245" s="204"/>
      <c r="H245" s="204"/>
    </row>
    <row r="246" spans="1:8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  <c r="G246" s="204"/>
      <c r="H246" s="204"/>
    </row>
    <row r="247" spans="1:8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  <c r="G247" s="204"/>
      <c r="H247" s="204"/>
    </row>
    <row r="248" spans="1:8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  <c r="G248" s="204"/>
      <c r="H248" s="204"/>
    </row>
    <row r="249" spans="1:8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  <c r="G249" s="218">
        <f t="shared" ref="G249:H249" si="79">G250+G256+G260</f>
        <v>14339.8</v>
      </c>
      <c r="H249" s="218">
        <f t="shared" si="79"/>
        <v>16079.8</v>
      </c>
    </row>
    <row r="250" spans="1:8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  <c r="G250" s="219">
        <f t="shared" ref="G250:H250" si="80">G251</f>
        <v>11735.5</v>
      </c>
      <c r="H250" s="219">
        <f t="shared" si="80"/>
        <v>13336.3</v>
      </c>
    </row>
    <row r="251" spans="1:8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  <c r="G251" s="203">
        <f t="shared" ref="G251:H251" si="81">G252+G254</f>
        <v>11735.5</v>
      </c>
      <c r="H251" s="203">
        <f t="shared" si="81"/>
        <v>13336.3</v>
      </c>
    </row>
    <row r="252" spans="1:8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  <c r="G252" s="203">
        <f t="shared" ref="G252:H252" si="82">G253</f>
        <v>11691.1</v>
      </c>
      <c r="H252" s="203">
        <f t="shared" si="82"/>
        <v>13285.9</v>
      </c>
    </row>
    <row r="253" spans="1:8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  <c r="G253" s="204">
        <v>11691.1</v>
      </c>
      <c r="H253" s="204">
        <v>13285.9</v>
      </c>
    </row>
    <row r="254" spans="1:8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  <c r="G254" s="203">
        <f t="shared" ref="G254:H254" si="83">G255</f>
        <v>44.4</v>
      </c>
      <c r="H254" s="203">
        <f t="shared" si="83"/>
        <v>50.4</v>
      </c>
    </row>
    <row r="255" spans="1:8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  <c r="G255" s="204">
        <v>44.4</v>
      </c>
      <c r="H255" s="204">
        <v>50.4</v>
      </c>
    </row>
    <row r="256" spans="1:8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  <c r="G256" s="219">
        <f t="shared" ref="G256:H256" si="84">G257</f>
        <v>2426</v>
      </c>
      <c r="H256" s="219">
        <f t="shared" si="84"/>
        <v>2540.8000000000002</v>
      </c>
    </row>
    <row r="257" spans="1:8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  <c r="G257" s="271">
        <f t="shared" ref="G257:H257" si="85">G258+G259</f>
        <v>2426</v>
      </c>
      <c r="H257" s="271">
        <f t="shared" si="85"/>
        <v>2540.8000000000002</v>
      </c>
    </row>
    <row r="258" spans="1:8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  <c r="G258" s="203">
        <v>2279.4</v>
      </c>
      <c r="H258" s="203">
        <v>2387.3000000000002</v>
      </c>
    </row>
    <row r="259" spans="1:8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  <c r="G259" s="204">
        <v>146.6</v>
      </c>
      <c r="H259" s="204">
        <v>153.5</v>
      </c>
    </row>
    <row r="260" spans="1:8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  <c r="G260" s="248">
        <f t="shared" ref="G260:H261" si="86">G261</f>
        <v>178.3</v>
      </c>
      <c r="H260" s="248">
        <f t="shared" si="86"/>
        <v>202.7</v>
      </c>
    </row>
    <row r="261" spans="1:8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  <c r="G261" s="203">
        <f t="shared" si="86"/>
        <v>178.3</v>
      </c>
      <c r="H261" s="203">
        <f t="shared" si="86"/>
        <v>202.7</v>
      </c>
    </row>
    <row r="262" spans="1:8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  <c r="G262" s="204">
        <v>178.3</v>
      </c>
      <c r="H262" s="204">
        <v>202.7</v>
      </c>
    </row>
    <row r="263" spans="1:8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  <c r="G263" s="218">
        <f t="shared" ref="G263:H263" si="87">G264</f>
        <v>195</v>
      </c>
      <c r="H263" s="218">
        <f t="shared" si="87"/>
        <v>221.7</v>
      </c>
    </row>
    <row r="264" spans="1:8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  <c r="G264" s="219">
        <f t="shared" ref="G264:H264" si="88">G265+G267</f>
        <v>195</v>
      </c>
      <c r="H264" s="219">
        <f t="shared" si="88"/>
        <v>221.7</v>
      </c>
    </row>
    <row r="265" spans="1:8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  <c r="G265" s="271">
        <f t="shared" ref="G265:H265" si="89">G266</f>
        <v>181.7</v>
      </c>
      <c r="H265" s="271">
        <f t="shared" si="89"/>
        <v>206.6</v>
      </c>
    </row>
    <row r="266" spans="1:8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  <c r="G266" s="204">
        <v>181.7</v>
      </c>
      <c r="H266" s="204">
        <v>206.6</v>
      </c>
    </row>
    <row r="267" spans="1:8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  <c r="G267" s="271">
        <f t="shared" ref="G267:H268" si="90">G268</f>
        <v>13.3</v>
      </c>
      <c r="H267" s="271">
        <f t="shared" si="90"/>
        <v>15.1</v>
      </c>
    </row>
    <row r="268" spans="1:8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  <c r="G268" s="271">
        <f t="shared" si="90"/>
        <v>13.3</v>
      </c>
      <c r="H268" s="271">
        <f t="shared" si="90"/>
        <v>15.1</v>
      </c>
    </row>
    <row r="269" spans="1:8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  <c r="G269" s="204">
        <v>13.3</v>
      </c>
      <c r="H269" s="204">
        <v>15.1</v>
      </c>
    </row>
    <row r="270" spans="1:8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  <c r="G270" s="218">
        <f t="shared" ref="G270:H272" si="91">G271</f>
        <v>97.2</v>
      </c>
      <c r="H270" s="218">
        <f t="shared" si="91"/>
        <v>110.5</v>
      </c>
    </row>
    <row r="271" spans="1:8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  <c r="G271" s="219">
        <f t="shared" si="91"/>
        <v>97.2</v>
      </c>
      <c r="H271" s="219">
        <f t="shared" si="91"/>
        <v>110.5</v>
      </c>
    </row>
    <row r="272" spans="1:8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  <c r="G272" s="271">
        <f t="shared" si="91"/>
        <v>97.2</v>
      </c>
      <c r="H272" s="271">
        <f t="shared" si="91"/>
        <v>110.5</v>
      </c>
    </row>
    <row r="273" spans="1:8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  <c r="G273" s="204">
        <v>97.2</v>
      </c>
      <c r="H273" s="204">
        <v>110.5</v>
      </c>
    </row>
    <row r="274" spans="1:8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  <c r="G274" s="204"/>
      <c r="H274" s="204"/>
    </row>
    <row r="275" spans="1:8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  <c r="G275" s="204"/>
      <c r="H275" s="204"/>
    </row>
    <row r="276" spans="1:8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  <c r="G276" s="204"/>
      <c r="H276" s="204"/>
    </row>
    <row r="277" spans="1:8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  <c r="G277" s="204"/>
      <c r="H277" s="204"/>
    </row>
    <row r="278" spans="1:8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  <c r="G278" s="78">
        <f t="shared" ref="G278:H278" si="92">SUM(G279)</f>
        <v>103.1</v>
      </c>
      <c r="H278" s="78">
        <f t="shared" si="92"/>
        <v>35.700000000000003</v>
      </c>
    </row>
    <row r="279" spans="1:8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  <c r="G279" s="116">
        <f t="shared" ref="G279:H279" si="93">SUM(G280)</f>
        <v>103.1</v>
      </c>
      <c r="H279" s="116">
        <f t="shared" si="93"/>
        <v>35.700000000000003</v>
      </c>
    </row>
    <row r="280" spans="1:8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  <c r="G280" s="108">
        <f t="shared" ref="G280:H280" si="94">SUM(G281)</f>
        <v>103.1</v>
      </c>
      <c r="H280" s="108">
        <f t="shared" si="94"/>
        <v>35.700000000000003</v>
      </c>
    </row>
    <row r="281" spans="1:8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  <c r="G281" s="95">
        <v>103.1</v>
      </c>
      <c r="H281" s="95">
        <v>35.700000000000003</v>
      </c>
    </row>
    <row r="282" spans="1:8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  <c r="G282" s="218">
        <f t="shared" ref="G282:H282" si="95">G283</f>
        <v>4258.3</v>
      </c>
      <c r="H282" s="218">
        <f t="shared" si="95"/>
        <v>5230.4000000000005</v>
      </c>
    </row>
    <row r="283" spans="1:8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  <c r="G283" s="280">
        <f t="shared" ref="G283:H283" si="96">G284+G286</f>
        <v>4258.3</v>
      </c>
      <c r="H283" s="280">
        <f t="shared" si="96"/>
        <v>5230.4000000000005</v>
      </c>
    </row>
    <row r="284" spans="1:8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  <c r="G284" s="229">
        <f t="shared" ref="G284:H284" si="97">G285</f>
        <v>3644.8</v>
      </c>
      <c r="H284" s="229">
        <f t="shared" si="97"/>
        <v>4476.8</v>
      </c>
    </row>
    <row r="285" spans="1:8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  <c r="G285" s="204">
        <v>3644.8</v>
      </c>
      <c r="H285" s="204">
        <v>4476.8</v>
      </c>
    </row>
    <row r="286" spans="1:8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  <c r="G286" s="229">
        <f t="shared" ref="G286:H286" si="98">G287</f>
        <v>613.5</v>
      </c>
      <c r="H286" s="229">
        <f t="shared" si="98"/>
        <v>753.6</v>
      </c>
    </row>
    <row r="287" spans="1:8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  <c r="G287" s="204">
        <v>613.5</v>
      </c>
      <c r="H287" s="204">
        <v>753.6</v>
      </c>
    </row>
    <row r="288" spans="1:8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  <c r="G288" s="189"/>
      <c r="H288" s="189"/>
    </row>
    <row r="289" spans="1:8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  <c r="G289" s="189"/>
      <c r="H289" s="189"/>
    </row>
    <row r="290" spans="1:8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  <c r="G290" s="189"/>
      <c r="H290" s="189"/>
    </row>
    <row r="291" spans="1:8" ht="15.75" hidden="1" x14ac:dyDescent="0.25">
      <c r="A291" s="301" t="s">
        <v>185</v>
      </c>
      <c r="B291" s="302"/>
      <c r="C291" s="302"/>
      <c r="D291" s="303"/>
      <c r="E291" s="304"/>
      <c r="F291" s="305"/>
      <c r="G291" s="189"/>
      <c r="H291" s="189"/>
    </row>
    <row r="292" spans="1:8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  <c r="G292" s="310">
        <f t="shared" ref="G292:H292" si="99">G9+G98+G101+G143+G203+G249+G263+G270+G282+G137+G278</f>
        <v>373713.8</v>
      </c>
      <c r="H292" s="310">
        <f t="shared" si="99"/>
        <v>396887.40000000008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23622047244094491" right="0.23622047244094491" top="0.27559055118110237" bottom="0.23622047244094491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0"/>
  <sheetViews>
    <sheetView topLeftCell="A580" workbookViewId="0">
      <selection activeCell="A589" sqref="A589:XFD590"/>
    </sheetView>
  </sheetViews>
  <sheetFormatPr defaultRowHeight="15" x14ac:dyDescent="0.25"/>
  <cols>
    <col min="1" max="1" width="57.5703125" customWidth="1"/>
    <col min="2" max="3" width="7.28515625" customWidth="1"/>
    <col min="4" max="4" width="7.85546875" customWidth="1"/>
    <col min="5" max="5" width="10.85546875" customWidth="1"/>
    <col min="6" max="6" width="6.5703125" customWidth="1"/>
    <col min="7" max="7" width="12.42578125" customWidth="1"/>
  </cols>
  <sheetData>
    <row r="1" spans="1:7" x14ac:dyDescent="0.25">
      <c r="F1" s="1" t="s">
        <v>0</v>
      </c>
      <c r="G1" s="1"/>
    </row>
    <row r="2" spans="1:7" x14ac:dyDescent="0.25">
      <c r="F2" s="1"/>
      <c r="G2" s="1"/>
    </row>
    <row r="3" spans="1:7" x14ac:dyDescent="0.25">
      <c r="F3" s="1"/>
      <c r="G3" s="1"/>
    </row>
    <row r="4" spans="1:7" ht="15.75" x14ac:dyDescent="0.25">
      <c r="A4" s="398" t="s">
        <v>1</v>
      </c>
      <c r="B4" s="398"/>
      <c r="C4" s="398"/>
      <c r="D4" s="398"/>
      <c r="E4" s="398"/>
      <c r="F4" s="398"/>
      <c r="G4" s="398"/>
    </row>
    <row r="5" spans="1:7" ht="15.75" x14ac:dyDescent="0.25">
      <c r="A5" s="398" t="s">
        <v>2</v>
      </c>
      <c r="B5" s="398"/>
      <c r="C5" s="398"/>
      <c r="D5" s="398"/>
      <c r="E5" s="398"/>
      <c r="F5" s="398"/>
      <c r="G5" s="398"/>
    </row>
    <row r="6" spans="1:7" ht="15.75" x14ac:dyDescent="0.25">
      <c r="A6" s="399"/>
      <c r="B6" s="399"/>
      <c r="C6" s="399"/>
      <c r="D6" s="399"/>
      <c r="E6" s="399"/>
      <c r="F6" s="399"/>
      <c r="G6" s="399"/>
    </row>
    <row r="7" spans="1:7" ht="15.75" x14ac:dyDescent="0.25">
      <c r="A7" s="400" t="s">
        <v>3</v>
      </c>
      <c r="B7" s="400"/>
      <c r="C7" s="400"/>
      <c r="D7" s="400"/>
      <c r="E7" s="400"/>
      <c r="F7" s="400"/>
      <c r="G7" s="400"/>
    </row>
    <row r="8" spans="1:7" ht="18.75" x14ac:dyDescent="0.25">
      <c r="A8" s="401" t="s">
        <v>4</v>
      </c>
      <c r="B8" s="401"/>
      <c r="C8" s="401"/>
      <c r="D8" s="401"/>
      <c r="E8" s="401"/>
      <c r="F8" s="401"/>
      <c r="G8" s="2">
        <f>SUM(G9+G32+G36)</f>
        <v>12821.2</v>
      </c>
    </row>
    <row r="9" spans="1:7" s="10" customFormat="1" ht="15.75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SUM(G10+G13+G23+G26)</f>
        <v>2102</v>
      </c>
    </row>
    <row r="10" spans="1:7" s="18" customFormat="1" ht="34.5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</row>
    <row r="11" spans="1:7" s="26" customFormat="1" ht="16.5" customHeight="1" x14ac:dyDescent="0.25">
      <c r="A11" s="19" t="s">
        <v>7</v>
      </c>
      <c r="B11" s="20">
        <v>16</v>
      </c>
      <c r="C11" s="21">
        <v>1</v>
      </c>
      <c r="D11" s="22">
        <v>2</v>
      </c>
      <c r="E11" s="23">
        <v>21420</v>
      </c>
      <c r="F11" s="24">
        <v>0</v>
      </c>
      <c r="G11" s="25">
        <f>SUM(G12)</f>
        <v>0</v>
      </c>
    </row>
    <row r="12" spans="1:7" ht="31.5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21420</v>
      </c>
      <c r="F12" s="32">
        <v>210</v>
      </c>
      <c r="G12" s="33">
        <v>0</v>
      </c>
    </row>
    <row r="13" spans="1:7" ht="63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SUM(G16+G19+G21+G14)</f>
        <v>1582.1</v>
      </c>
    </row>
    <row r="14" spans="1:7" s="26" customFormat="1" ht="15.75" x14ac:dyDescent="0.25">
      <c r="A14" s="35" t="s">
        <v>10</v>
      </c>
      <c r="B14" s="36">
        <v>16</v>
      </c>
      <c r="C14" s="37">
        <v>1</v>
      </c>
      <c r="D14" s="38">
        <v>4</v>
      </c>
      <c r="E14" s="39">
        <v>21320</v>
      </c>
      <c r="F14" s="40">
        <v>0</v>
      </c>
      <c r="G14" s="41">
        <f>SUM(G15)</f>
        <v>361.6</v>
      </c>
    </row>
    <row r="15" spans="1:7" ht="31.5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21320</v>
      </c>
      <c r="F15" s="32">
        <v>120</v>
      </c>
      <c r="G15" s="33">
        <v>361.6</v>
      </c>
    </row>
    <row r="16" spans="1:7" s="26" customFormat="1" ht="15.75" x14ac:dyDescent="0.25">
      <c r="A16" s="35" t="s">
        <v>11</v>
      </c>
      <c r="B16" s="36">
        <v>16</v>
      </c>
      <c r="C16" s="37">
        <v>1</v>
      </c>
      <c r="D16" s="38">
        <v>4</v>
      </c>
      <c r="E16" s="39">
        <v>21520</v>
      </c>
      <c r="F16" s="40">
        <v>0</v>
      </c>
      <c r="G16" s="41">
        <f>SUM(G17+G18)</f>
        <v>941.5</v>
      </c>
    </row>
    <row r="17" spans="1:7" ht="31.5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21520</v>
      </c>
      <c r="F17" s="32">
        <v>120</v>
      </c>
      <c r="G17" s="33">
        <v>643</v>
      </c>
    </row>
    <row r="18" spans="1:7" ht="31.5" x14ac:dyDescent="0.25">
      <c r="A18" s="27" t="s">
        <v>8</v>
      </c>
      <c r="B18" s="28">
        <v>16</v>
      </c>
      <c r="C18" s="29">
        <v>1</v>
      </c>
      <c r="D18" s="30">
        <v>4</v>
      </c>
      <c r="E18" s="31">
        <v>21520</v>
      </c>
      <c r="F18" s="32">
        <v>240</v>
      </c>
      <c r="G18" s="33">
        <v>298.5</v>
      </c>
    </row>
    <row r="19" spans="1:7" s="26" customFormat="1" ht="31.5" x14ac:dyDescent="0.25">
      <c r="A19" s="35" t="s">
        <v>12</v>
      </c>
      <c r="B19" s="36">
        <v>16</v>
      </c>
      <c r="C19" s="37">
        <v>1</v>
      </c>
      <c r="D19" s="38">
        <v>4</v>
      </c>
      <c r="E19" s="39">
        <v>23520</v>
      </c>
      <c r="F19" s="40">
        <v>0</v>
      </c>
      <c r="G19" s="41">
        <f>SUM(G20)</f>
        <v>70</v>
      </c>
    </row>
    <row r="20" spans="1:7" ht="31.5" x14ac:dyDescent="0.25">
      <c r="A20" s="27" t="s">
        <v>8</v>
      </c>
      <c r="B20" s="42">
        <v>16</v>
      </c>
      <c r="C20" s="43">
        <v>1</v>
      </c>
      <c r="D20" s="44">
        <v>4</v>
      </c>
      <c r="E20" s="45">
        <v>23520</v>
      </c>
      <c r="F20" s="46">
        <v>850</v>
      </c>
      <c r="G20" s="33">
        <v>70</v>
      </c>
    </row>
    <row r="21" spans="1:7" s="26" customFormat="1" ht="47.25" x14ac:dyDescent="0.25">
      <c r="A21" s="35" t="s">
        <v>13</v>
      </c>
      <c r="B21" s="36">
        <v>16</v>
      </c>
      <c r="C21" s="37">
        <v>1</v>
      </c>
      <c r="D21" s="38">
        <v>4</v>
      </c>
      <c r="E21" s="39">
        <v>8751120</v>
      </c>
      <c r="F21" s="40">
        <v>0</v>
      </c>
      <c r="G21" s="41">
        <f>SUM(G22)</f>
        <v>209</v>
      </c>
    </row>
    <row r="22" spans="1:7" ht="63" x14ac:dyDescent="0.25">
      <c r="A22" s="27" t="s">
        <v>14</v>
      </c>
      <c r="B22" s="28">
        <v>16</v>
      </c>
      <c r="C22" s="29">
        <v>1</v>
      </c>
      <c r="D22" s="30">
        <v>4</v>
      </c>
      <c r="E22" s="31">
        <v>8751120</v>
      </c>
      <c r="F22" s="32">
        <v>500</v>
      </c>
      <c r="G22" s="47">
        <v>209</v>
      </c>
    </row>
    <row r="23" spans="1:7" s="26" customFormat="1" ht="15.75" x14ac:dyDescent="0.25">
      <c r="A23" s="35" t="s">
        <v>15</v>
      </c>
      <c r="B23" s="36">
        <v>16</v>
      </c>
      <c r="C23" s="37">
        <v>1</v>
      </c>
      <c r="D23" s="38">
        <v>11</v>
      </c>
      <c r="E23" s="39">
        <v>0</v>
      </c>
      <c r="F23" s="40">
        <v>0</v>
      </c>
      <c r="G23" s="41">
        <f>SUM(G24)</f>
        <v>21.5</v>
      </c>
    </row>
    <row r="24" spans="1:7" ht="15.75" x14ac:dyDescent="0.25">
      <c r="A24" s="48" t="s">
        <v>16</v>
      </c>
      <c r="B24" s="42">
        <v>16</v>
      </c>
      <c r="C24" s="43">
        <v>1</v>
      </c>
      <c r="D24" s="44">
        <v>11</v>
      </c>
      <c r="E24" s="45">
        <v>703320</v>
      </c>
      <c r="F24" s="46">
        <v>0</v>
      </c>
      <c r="G24" s="33">
        <f>SUM(G25)</f>
        <v>21.5</v>
      </c>
    </row>
    <row r="25" spans="1:7" ht="15.75" x14ac:dyDescent="0.25">
      <c r="A25" s="27" t="s">
        <v>17</v>
      </c>
      <c r="B25" s="28">
        <v>16</v>
      </c>
      <c r="C25" s="29">
        <v>1</v>
      </c>
      <c r="D25" s="30">
        <v>11</v>
      </c>
      <c r="E25" s="31">
        <v>703320</v>
      </c>
      <c r="F25" s="32">
        <v>870</v>
      </c>
      <c r="G25" s="33">
        <v>21.5</v>
      </c>
    </row>
    <row r="26" spans="1:7" s="49" customFormat="1" ht="15.75" x14ac:dyDescent="0.25">
      <c r="A26" s="35" t="s">
        <v>18</v>
      </c>
      <c r="B26" s="36">
        <v>16</v>
      </c>
      <c r="C26" s="37">
        <v>1</v>
      </c>
      <c r="D26" s="38">
        <v>13</v>
      </c>
      <c r="E26" s="39">
        <v>0</v>
      </c>
      <c r="F26" s="40">
        <v>0</v>
      </c>
      <c r="G26" s="41">
        <f>SUM(G27+G30)</f>
        <v>498.4</v>
      </c>
    </row>
    <row r="27" spans="1:7" ht="31.5" x14ac:dyDescent="0.25">
      <c r="A27" s="27" t="s">
        <v>19</v>
      </c>
      <c r="B27" s="28">
        <v>16</v>
      </c>
      <c r="C27" s="29">
        <v>1</v>
      </c>
      <c r="D27" s="30">
        <v>13</v>
      </c>
      <c r="E27" s="31">
        <v>20420</v>
      </c>
      <c r="F27" s="32">
        <v>0</v>
      </c>
      <c r="G27" s="33">
        <f>SUM(G28+G29)</f>
        <v>493.2</v>
      </c>
    </row>
    <row r="28" spans="1:7" ht="31.5" x14ac:dyDescent="0.25">
      <c r="A28" s="27" t="s">
        <v>8</v>
      </c>
      <c r="B28" s="28">
        <v>16</v>
      </c>
      <c r="C28" s="29">
        <v>1</v>
      </c>
      <c r="D28" s="30">
        <v>13</v>
      </c>
      <c r="E28" s="31">
        <v>20420</v>
      </c>
      <c r="F28" s="32">
        <v>120</v>
      </c>
      <c r="G28" s="33">
        <v>325.89999999999998</v>
      </c>
    </row>
    <row r="29" spans="1:7" ht="31.5" x14ac:dyDescent="0.25">
      <c r="A29" s="27" t="s">
        <v>8</v>
      </c>
      <c r="B29" s="28">
        <v>16</v>
      </c>
      <c r="C29" s="29">
        <v>1</v>
      </c>
      <c r="D29" s="30">
        <v>13</v>
      </c>
      <c r="E29" s="31">
        <v>20420</v>
      </c>
      <c r="F29" s="32">
        <v>240</v>
      </c>
      <c r="G29" s="33">
        <v>167.3</v>
      </c>
    </row>
    <row r="30" spans="1:7" ht="15.75" x14ac:dyDescent="0.25">
      <c r="A30" s="27" t="s">
        <v>17</v>
      </c>
      <c r="B30" s="28">
        <v>16</v>
      </c>
      <c r="C30" s="29">
        <v>1</v>
      </c>
      <c r="D30" s="30">
        <v>13</v>
      </c>
      <c r="E30" s="31">
        <v>922220</v>
      </c>
      <c r="F30" s="32">
        <v>0</v>
      </c>
      <c r="G30" s="33">
        <f>SUM(G31)</f>
        <v>5.2</v>
      </c>
    </row>
    <row r="31" spans="1:7" ht="31.5" x14ac:dyDescent="0.25">
      <c r="A31" s="27" t="s">
        <v>8</v>
      </c>
      <c r="B31" s="28">
        <v>16</v>
      </c>
      <c r="C31" s="29">
        <v>1</v>
      </c>
      <c r="D31" s="30">
        <v>13</v>
      </c>
      <c r="E31" s="31">
        <v>922220</v>
      </c>
      <c r="F31" s="32">
        <v>850</v>
      </c>
      <c r="G31" s="33">
        <v>5.2</v>
      </c>
    </row>
    <row r="32" spans="1:7" s="10" customFormat="1" ht="15.75" x14ac:dyDescent="0.25">
      <c r="A32" s="50" t="s">
        <v>20</v>
      </c>
      <c r="B32" s="51">
        <v>16</v>
      </c>
      <c r="C32" s="52">
        <v>4</v>
      </c>
      <c r="D32" s="53">
        <v>0</v>
      </c>
      <c r="E32" s="54">
        <v>0</v>
      </c>
      <c r="F32" s="55">
        <v>0</v>
      </c>
      <c r="G32" s="56">
        <f>SUM(G33)</f>
        <v>300</v>
      </c>
    </row>
    <row r="33" spans="1:7" ht="15.75" x14ac:dyDescent="0.25">
      <c r="A33" s="34" t="s">
        <v>21</v>
      </c>
      <c r="B33" s="28">
        <v>16</v>
      </c>
      <c r="C33" s="29">
        <v>4</v>
      </c>
      <c r="D33" s="30">
        <v>9</v>
      </c>
      <c r="E33" s="31">
        <v>0</v>
      </c>
      <c r="F33" s="32">
        <v>0</v>
      </c>
      <c r="G33" s="33">
        <f>G34</f>
        <v>300</v>
      </c>
    </row>
    <row r="34" spans="1:7" ht="15.75" x14ac:dyDescent="0.25">
      <c r="A34" s="34" t="s">
        <v>22</v>
      </c>
      <c r="B34" s="28">
        <v>16</v>
      </c>
      <c r="C34" s="29">
        <v>4</v>
      </c>
      <c r="D34" s="30">
        <v>9</v>
      </c>
      <c r="E34" s="57">
        <v>409420</v>
      </c>
      <c r="F34" s="32">
        <v>0</v>
      </c>
      <c r="G34" s="33">
        <f>SUM(G35)</f>
        <v>300</v>
      </c>
    </row>
    <row r="35" spans="1:7" ht="15.75" x14ac:dyDescent="0.25">
      <c r="A35" s="34" t="s">
        <v>22</v>
      </c>
      <c r="B35" s="28">
        <v>16</v>
      </c>
      <c r="C35" s="29">
        <v>4</v>
      </c>
      <c r="D35" s="30">
        <v>9</v>
      </c>
      <c r="E35" s="31">
        <v>409420</v>
      </c>
      <c r="F35" s="32">
        <v>240</v>
      </c>
      <c r="G35" s="47">
        <v>300</v>
      </c>
    </row>
    <row r="36" spans="1:7" s="10" customFormat="1" ht="15.75" x14ac:dyDescent="0.25">
      <c r="A36" s="50" t="s">
        <v>23</v>
      </c>
      <c r="B36" s="51">
        <v>16</v>
      </c>
      <c r="C36" s="52">
        <v>5</v>
      </c>
      <c r="D36" s="53">
        <v>0</v>
      </c>
      <c r="E36" s="54">
        <v>0</v>
      </c>
      <c r="F36" s="55">
        <v>0</v>
      </c>
      <c r="G36" s="56">
        <f>SUM(G37)</f>
        <v>10419.200000000001</v>
      </c>
    </row>
    <row r="37" spans="1:7" s="26" customFormat="1" ht="15.75" x14ac:dyDescent="0.25">
      <c r="A37" s="35" t="s">
        <v>24</v>
      </c>
      <c r="B37" s="36">
        <v>16</v>
      </c>
      <c r="C37" s="37">
        <v>5</v>
      </c>
      <c r="D37" s="38">
        <v>3</v>
      </c>
      <c r="E37" s="39">
        <v>0</v>
      </c>
      <c r="F37" s="40">
        <v>0</v>
      </c>
      <c r="G37" s="41">
        <f>SUM(G38+G40+G42+G44)</f>
        <v>10419.200000000001</v>
      </c>
    </row>
    <row r="38" spans="1:7" s="26" customFormat="1" ht="15.75" x14ac:dyDescent="0.25">
      <c r="A38" s="35" t="s">
        <v>25</v>
      </c>
      <c r="B38" s="36">
        <v>16</v>
      </c>
      <c r="C38" s="37">
        <v>5</v>
      </c>
      <c r="D38" s="38">
        <v>3</v>
      </c>
      <c r="E38" s="39">
        <v>500120</v>
      </c>
      <c r="F38" s="40">
        <v>0</v>
      </c>
      <c r="G38" s="41">
        <f>SUM(G39)</f>
        <v>1600</v>
      </c>
    </row>
    <row r="39" spans="1:7" ht="31.5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500120</v>
      </c>
      <c r="F39" s="32">
        <v>240</v>
      </c>
      <c r="G39" s="47">
        <v>1600</v>
      </c>
    </row>
    <row r="40" spans="1:7" s="26" customFormat="1" ht="15.75" x14ac:dyDescent="0.25">
      <c r="A40" s="35" t="s">
        <v>26</v>
      </c>
      <c r="B40" s="36">
        <v>16</v>
      </c>
      <c r="C40" s="37">
        <v>5</v>
      </c>
      <c r="D40" s="38">
        <v>3</v>
      </c>
      <c r="E40" s="39">
        <v>500320</v>
      </c>
      <c r="F40" s="40">
        <v>0</v>
      </c>
      <c r="G40" s="41">
        <f>SUM(G41)</f>
        <v>370</v>
      </c>
    </row>
    <row r="41" spans="1:7" ht="31.5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500320</v>
      </c>
      <c r="F41" s="32">
        <v>240</v>
      </c>
      <c r="G41" s="47">
        <v>370</v>
      </c>
    </row>
    <row r="42" spans="1:7" s="26" customFormat="1" ht="15.75" x14ac:dyDescent="0.25">
      <c r="A42" s="35" t="s">
        <v>27</v>
      </c>
      <c r="B42" s="36">
        <v>16</v>
      </c>
      <c r="C42" s="37">
        <v>5</v>
      </c>
      <c r="D42" s="38">
        <v>3</v>
      </c>
      <c r="E42" s="39">
        <v>500420</v>
      </c>
      <c r="F42" s="40">
        <v>0</v>
      </c>
      <c r="G42" s="41">
        <f>SUM(G43)</f>
        <v>150</v>
      </c>
    </row>
    <row r="43" spans="1:7" ht="31.5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500420</v>
      </c>
      <c r="F43" s="32">
        <v>240</v>
      </c>
      <c r="G43" s="47">
        <v>150</v>
      </c>
    </row>
    <row r="44" spans="1:7" s="26" customFormat="1" ht="15.75" x14ac:dyDescent="0.25">
      <c r="A44" s="35" t="s">
        <v>28</v>
      </c>
      <c r="B44" s="36">
        <v>16</v>
      </c>
      <c r="C44" s="37">
        <v>5</v>
      </c>
      <c r="D44" s="38">
        <v>3</v>
      </c>
      <c r="E44" s="39">
        <v>500520</v>
      </c>
      <c r="F44" s="40">
        <v>0</v>
      </c>
      <c r="G44" s="41">
        <f>SUM(G45)</f>
        <v>8299.2000000000007</v>
      </c>
    </row>
    <row r="45" spans="1:7" ht="31.5" x14ac:dyDescent="0.25">
      <c r="A45" s="27" t="s">
        <v>8</v>
      </c>
      <c r="B45" s="28">
        <v>16</v>
      </c>
      <c r="C45" s="29">
        <v>5</v>
      </c>
      <c r="D45" s="30">
        <v>3</v>
      </c>
      <c r="E45" s="31">
        <v>500520</v>
      </c>
      <c r="F45" s="32">
        <v>240</v>
      </c>
      <c r="G45" s="47">
        <v>8299.2000000000007</v>
      </c>
    </row>
    <row r="46" spans="1:7" ht="18.75" x14ac:dyDescent="0.25">
      <c r="A46" s="401" t="s">
        <v>29</v>
      </c>
      <c r="B46" s="401"/>
      <c r="C46" s="401"/>
      <c r="D46" s="401"/>
      <c r="E46" s="401"/>
      <c r="F46" s="401"/>
      <c r="G46" s="2">
        <f>SUM(G47)</f>
        <v>885.8</v>
      </c>
    </row>
    <row r="47" spans="1:7" s="10" customFormat="1" ht="15.75" x14ac:dyDescent="0.25">
      <c r="A47" s="3" t="s">
        <v>5</v>
      </c>
      <c r="B47" s="4">
        <v>17</v>
      </c>
      <c r="C47" s="5">
        <v>1</v>
      </c>
      <c r="D47" s="6">
        <v>0</v>
      </c>
      <c r="E47" s="7">
        <v>0</v>
      </c>
      <c r="F47" s="8">
        <v>0</v>
      </c>
      <c r="G47" s="9">
        <f>SUM(G48+G51+G59+G62)</f>
        <v>885.8</v>
      </c>
    </row>
    <row r="48" spans="1:7" s="58" customFormat="1" ht="47.25" x14ac:dyDescent="0.25">
      <c r="A48" s="19" t="s">
        <v>6</v>
      </c>
      <c r="B48" s="20">
        <v>17</v>
      </c>
      <c r="C48" s="21">
        <v>1</v>
      </c>
      <c r="D48" s="22">
        <v>2</v>
      </c>
      <c r="E48" s="23">
        <v>0</v>
      </c>
      <c r="F48" s="24">
        <v>0</v>
      </c>
      <c r="G48" s="25">
        <f>SUM(G49)</f>
        <v>309.89999999999998</v>
      </c>
    </row>
    <row r="49" spans="1:7" s="26" customFormat="1" ht="15.75" x14ac:dyDescent="0.25">
      <c r="A49" s="19" t="s">
        <v>7</v>
      </c>
      <c r="B49" s="20">
        <v>17</v>
      </c>
      <c r="C49" s="21">
        <v>1</v>
      </c>
      <c r="D49" s="22">
        <v>2</v>
      </c>
      <c r="E49" s="23">
        <v>21420</v>
      </c>
      <c r="F49" s="24">
        <v>0</v>
      </c>
      <c r="G49" s="25">
        <f>SUM(G50)</f>
        <v>309.89999999999998</v>
      </c>
    </row>
    <row r="50" spans="1:7" ht="31.5" x14ac:dyDescent="0.25">
      <c r="A50" s="27" t="s">
        <v>8</v>
      </c>
      <c r="B50" s="28">
        <v>17</v>
      </c>
      <c r="C50" s="29">
        <v>1</v>
      </c>
      <c r="D50" s="30">
        <v>2</v>
      </c>
      <c r="E50" s="31">
        <v>21420</v>
      </c>
      <c r="F50" s="32">
        <v>120</v>
      </c>
      <c r="G50" s="33">
        <v>309.89999999999998</v>
      </c>
    </row>
    <row r="51" spans="1:7" ht="63" x14ac:dyDescent="0.25">
      <c r="A51" s="34" t="s">
        <v>9</v>
      </c>
      <c r="B51" s="28">
        <v>17</v>
      </c>
      <c r="C51" s="29">
        <v>1</v>
      </c>
      <c r="D51" s="30">
        <v>4</v>
      </c>
      <c r="E51" s="31">
        <v>0</v>
      </c>
      <c r="F51" s="32">
        <v>0</v>
      </c>
      <c r="G51" s="33">
        <f>SUM(G52+G55+G57)</f>
        <v>330.4</v>
      </c>
    </row>
    <row r="52" spans="1:7" s="26" customFormat="1" ht="15.75" x14ac:dyDescent="0.25">
      <c r="A52" s="35" t="s">
        <v>11</v>
      </c>
      <c r="B52" s="36">
        <v>17</v>
      </c>
      <c r="C52" s="37">
        <v>1</v>
      </c>
      <c r="D52" s="38">
        <v>4</v>
      </c>
      <c r="E52" s="39">
        <v>21520</v>
      </c>
      <c r="F52" s="40">
        <v>0</v>
      </c>
      <c r="G52" s="41">
        <f>SUM(G54+G53)</f>
        <v>325.2</v>
      </c>
    </row>
    <row r="53" spans="1:7" ht="31.5" x14ac:dyDescent="0.25">
      <c r="A53" s="27" t="s">
        <v>8</v>
      </c>
      <c r="B53" s="28">
        <v>17</v>
      </c>
      <c r="C53" s="29">
        <v>1</v>
      </c>
      <c r="D53" s="30">
        <v>4</v>
      </c>
      <c r="E53" s="31">
        <v>21520</v>
      </c>
      <c r="F53" s="32">
        <v>120</v>
      </c>
      <c r="G53" s="33">
        <v>147.1</v>
      </c>
    </row>
    <row r="54" spans="1:7" ht="31.5" x14ac:dyDescent="0.25">
      <c r="A54" s="27" t="s">
        <v>8</v>
      </c>
      <c r="B54" s="28">
        <v>17</v>
      </c>
      <c r="C54" s="29">
        <v>1</v>
      </c>
      <c r="D54" s="30">
        <v>4</v>
      </c>
      <c r="E54" s="31">
        <v>21520</v>
      </c>
      <c r="F54" s="32">
        <v>240</v>
      </c>
      <c r="G54" s="33">
        <v>178.1</v>
      </c>
    </row>
    <row r="55" spans="1:7" s="26" customFormat="1" ht="31.5" x14ac:dyDescent="0.25">
      <c r="A55" s="35" t="s">
        <v>12</v>
      </c>
      <c r="B55" s="36">
        <v>17</v>
      </c>
      <c r="C55" s="37">
        <v>1</v>
      </c>
      <c r="D55" s="38">
        <v>4</v>
      </c>
      <c r="E55" s="39">
        <v>23520</v>
      </c>
      <c r="F55" s="40">
        <v>0</v>
      </c>
      <c r="G55" s="41">
        <f>SUM(G56)</f>
        <v>1</v>
      </c>
    </row>
    <row r="56" spans="1:7" ht="31.5" x14ac:dyDescent="0.25">
      <c r="A56" s="27" t="s">
        <v>8</v>
      </c>
      <c r="B56" s="42">
        <v>17</v>
      </c>
      <c r="C56" s="43">
        <v>1</v>
      </c>
      <c r="D56" s="44">
        <v>4</v>
      </c>
      <c r="E56" s="45">
        <v>23520</v>
      </c>
      <c r="F56" s="46">
        <v>850</v>
      </c>
      <c r="G56" s="33">
        <v>1</v>
      </c>
    </row>
    <row r="57" spans="1:7" s="26" customFormat="1" ht="47.25" x14ac:dyDescent="0.25">
      <c r="A57" s="35" t="s">
        <v>13</v>
      </c>
      <c r="B57" s="36">
        <v>17</v>
      </c>
      <c r="C57" s="37">
        <v>1</v>
      </c>
      <c r="D57" s="38">
        <v>4</v>
      </c>
      <c r="E57" s="39">
        <v>8751120</v>
      </c>
      <c r="F57" s="40">
        <v>0</v>
      </c>
      <c r="G57" s="41">
        <f>SUM(G58)</f>
        <v>4.2</v>
      </c>
    </row>
    <row r="58" spans="1:7" ht="63" x14ac:dyDescent="0.25">
      <c r="A58" s="27" t="s">
        <v>14</v>
      </c>
      <c r="B58" s="28">
        <v>17</v>
      </c>
      <c r="C58" s="29">
        <v>1</v>
      </c>
      <c r="D58" s="30">
        <v>4</v>
      </c>
      <c r="E58" s="31">
        <v>8751120</v>
      </c>
      <c r="F58" s="32">
        <v>500</v>
      </c>
      <c r="G58" s="47">
        <v>4.2</v>
      </c>
    </row>
    <row r="59" spans="1:7" ht="15.75" x14ac:dyDescent="0.25">
      <c r="A59" s="48" t="s">
        <v>15</v>
      </c>
      <c r="B59" s="42">
        <v>17</v>
      </c>
      <c r="C59" s="43">
        <v>1</v>
      </c>
      <c r="D59" s="44">
        <v>11</v>
      </c>
      <c r="E59" s="45">
        <v>0</v>
      </c>
      <c r="F59" s="46">
        <v>0</v>
      </c>
      <c r="G59" s="33">
        <f>SUM(G60)</f>
        <v>21.4</v>
      </c>
    </row>
    <row r="60" spans="1:7" ht="15.75" x14ac:dyDescent="0.25">
      <c r="A60" s="48" t="s">
        <v>16</v>
      </c>
      <c r="B60" s="42">
        <v>17</v>
      </c>
      <c r="C60" s="43">
        <v>1</v>
      </c>
      <c r="D60" s="44">
        <v>11</v>
      </c>
      <c r="E60" s="45">
        <v>703320</v>
      </c>
      <c r="F60" s="46">
        <v>0</v>
      </c>
      <c r="G60" s="33">
        <f>SUM(G61)</f>
        <v>21.4</v>
      </c>
    </row>
    <row r="61" spans="1:7" ht="15.75" x14ac:dyDescent="0.25">
      <c r="A61" s="27" t="s">
        <v>17</v>
      </c>
      <c r="B61" s="28">
        <v>17</v>
      </c>
      <c r="C61" s="29">
        <v>1</v>
      </c>
      <c r="D61" s="30">
        <v>11</v>
      </c>
      <c r="E61" s="31">
        <v>703320</v>
      </c>
      <c r="F61" s="32">
        <v>870</v>
      </c>
      <c r="G61" s="33">
        <v>21.4</v>
      </c>
    </row>
    <row r="62" spans="1:7" s="59" customFormat="1" ht="15.75" x14ac:dyDescent="0.25">
      <c r="A62" s="27" t="s">
        <v>18</v>
      </c>
      <c r="B62" s="28">
        <v>17</v>
      </c>
      <c r="C62" s="29">
        <v>1</v>
      </c>
      <c r="D62" s="30">
        <v>13</v>
      </c>
      <c r="E62" s="31">
        <v>0</v>
      </c>
      <c r="F62" s="32">
        <v>0</v>
      </c>
      <c r="G62" s="33">
        <f>SUM(G63+G66)</f>
        <v>224.09999999999997</v>
      </c>
    </row>
    <row r="63" spans="1:7" ht="31.5" x14ac:dyDescent="0.25">
      <c r="A63" s="27" t="s">
        <v>19</v>
      </c>
      <c r="B63" s="28">
        <v>17</v>
      </c>
      <c r="C63" s="29">
        <v>1</v>
      </c>
      <c r="D63" s="30">
        <v>13</v>
      </c>
      <c r="E63" s="31">
        <v>20420</v>
      </c>
      <c r="F63" s="32">
        <v>0</v>
      </c>
      <c r="G63" s="33">
        <f>SUM(G65+G64)</f>
        <v>223.89999999999998</v>
      </c>
    </row>
    <row r="64" spans="1:7" ht="31.5" x14ac:dyDescent="0.25">
      <c r="A64" s="27" t="s">
        <v>8</v>
      </c>
      <c r="B64" s="28">
        <v>17</v>
      </c>
      <c r="C64" s="29">
        <v>1</v>
      </c>
      <c r="D64" s="30">
        <v>13</v>
      </c>
      <c r="E64" s="31">
        <v>20420</v>
      </c>
      <c r="F64" s="32">
        <v>120</v>
      </c>
      <c r="G64" s="33">
        <v>178.2</v>
      </c>
    </row>
    <row r="65" spans="1:7" ht="31.5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20420</v>
      </c>
      <c r="F65" s="32">
        <v>240</v>
      </c>
      <c r="G65" s="33">
        <v>45.7</v>
      </c>
    </row>
    <row r="66" spans="1:7" ht="15.75" x14ac:dyDescent="0.25">
      <c r="A66" s="27" t="s">
        <v>17</v>
      </c>
      <c r="B66" s="28">
        <v>17</v>
      </c>
      <c r="C66" s="29">
        <v>1</v>
      </c>
      <c r="D66" s="30">
        <v>13</v>
      </c>
      <c r="E66" s="31">
        <v>922220</v>
      </c>
      <c r="F66" s="32">
        <v>0</v>
      </c>
      <c r="G66" s="33">
        <f>SUM(G67)</f>
        <v>0.2</v>
      </c>
    </row>
    <row r="67" spans="1:7" ht="31.5" x14ac:dyDescent="0.25">
      <c r="A67" s="27" t="s">
        <v>8</v>
      </c>
      <c r="B67" s="28">
        <v>17</v>
      </c>
      <c r="C67" s="29">
        <v>1</v>
      </c>
      <c r="D67" s="30">
        <v>13</v>
      </c>
      <c r="E67" s="31">
        <v>922220</v>
      </c>
      <c r="F67" s="32">
        <v>850</v>
      </c>
      <c r="G67" s="33">
        <v>0.2</v>
      </c>
    </row>
    <row r="68" spans="1:7" ht="18.75" x14ac:dyDescent="0.25">
      <c r="A68" s="395" t="s">
        <v>30</v>
      </c>
      <c r="B68" s="396"/>
      <c r="C68" s="396"/>
      <c r="D68" s="396"/>
      <c r="E68" s="396"/>
      <c r="F68" s="397"/>
      <c r="G68" s="2">
        <f>SUM(G69)</f>
        <v>805.40000000000009</v>
      </c>
    </row>
    <row r="69" spans="1:7" s="10" customFormat="1" ht="15.75" x14ac:dyDescent="0.25">
      <c r="A69" s="3" t="s">
        <v>5</v>
      </c>
      <c r="B69" s="4">
        <v>22</v>
      </c>
      <c r="C69" s="5">
        <v>1</v>
      </c>
      <c r="D69" s="6">
        <v>0</v>
      </c>
      <c r="E69" s="7">
        <v>0</v>
      </c>
      <c r="F69" s="8">
        <v>0</v>
      </c>
      <c r="G69" s="9">
        <f>SUM(G70+G73+G81+G84)</f>
        <v>805.40000000000009</v>
      </c>
    </row>
    <row r="70" spans="1:7" s="18" customFormat="1" ht="47.25" x14ac:dyDescent="0.25">
      <c r="A70" s="11" t="s">
        <v>6</v>
      </c>
      <c r="B70" s="12">
        <v>22</v>
      </c>
      <c r="C70" s="13">
        <v>1</v>
      </c>
      <c r="D70" s="14">
        <v>2</v>
      </c>
      <c r="E70" s="15">
        <v>0</v>
      </c>
      <c r="F70" s="16">
        <v>0</v>
      </c>
      <c r="G70" s="17">
        <f>SUM(G71)</f>
        <v>309.89999999999998</v>
      </c>
    </row>
    <row r="71" spans="1:7" s="26" customFormat="1" ht="15.75" x14ac:dyDescent="0.25">
      <c r="A71" s="19" t="s">
        <v>7</v>
      </c>
      <c r="B71" s="20">
        <v>22</v>
      </c>
      <c r="C71" s="21">
        <v>1</v>
      </c>
      <c r="D71" s="22">
        <v>2</v>
      </c>
      <c r="E71" s="23">
        <v>21420</v>
      </c>
      <c r="F71" s="24">
        <v>0</v>
      </c>
      <c r="G71" s="25">
        <f>SUM(G72)</f>
        <v>309.89999999999998</v>
      </c>
    </row>
    <row r="72" spans="1:7" ht="31.5" x14ac:dyDescent="0.25">
      <c r="A72" s="27" t="s">
        <v>8</v>
      </c>
      <c r="B72" s="28">
        <v>22</v>
      </c>
      <c r="C72" s="29">
        <v>1</v>
      </c>
      <c r="D72" s="30">
        <v>2</v>
      </c>
      <c r="E72" s="31">
        <v>21420</v>
      </c>
      <c r="F72" s="32">
        <v>120</v>
      </c>
      <c r="G72" s="33">
        <v>309.89999999999998</v>
      </c>
    </row>
    <row r="73" spans="1:7" ht="63" x14ac:dyDescent="0.25">
      <c r="A73" s="34" t="s">
        <v>9</v>
      </c>
      <c r="B73" s="28">
        <v>22</v>
      </c>
      <c r="C73" s="29">
        <v>1</v>
      </c>
      <c r="D73" s="30">
        <v>4</v>
      </c>
      <c r="E73" s="31">
        <v>0</v>
      </c>
      <c r="F73" s="32">
        <v>0</v>
      </c>
      <c r="G73" s="33">
        <f>SUM(G74+G77+G79)</f>
        <v>250.3</v>
      </c>
    </row>
    <row r="74" spans="1:7" s="26" customFormat="1" ht="15.75" x14ac:dyDescent="0.25">
      <c r="A74" s="35" t="s">
        <v>11</v>
      </c>
      <c r="B74" s="36">
        <v>22</v>
      </c>
      <c r="C74" s="37">
        <v>1</v>
      </c>
      <c r="D74" s="38">
        <v>4</v>
      </c>
      <c r="E74" s="39">
        <v>21520</v>
      </c>
      <c r="F74" s="40">
        <v>0</v>
      </c>
      <c r="G74" s="41">
        <f>SUM(G76+G75)</f>
        <v>237.8</v>
      </c>
    </row>
    <row r="75" spans="1:7" ht="31.5" x14ac:dyDescent="0.25">
      <c r="A75" s="27" t="s">
        <v>8</v>
      </c>
      <c r="B75" s="28">
        <v>22</v>
      </c>
      <c r="C75" s="29">
        <v>1</v>
      </c>
      <c r="D75" s="30">
        <v>4</v>
      </c>
      <c r="E75" s="31">
        <v>21520</v>
      </c>
      <c r="F75" s="32">
        <v>120</v>
      </c>
      <c r="G75" s="33">
        <v>147.1</v>
      </c>
    </row>
    <row r="76" spans="1:7" ht="31.5" x14ac:dyDescent="0.25">
      <c r="A76" s="27" t="s">
        <v>8</v>
      </c>
      <c r="B76" s="28">
        <v>22</v>
      </c>
      <c r="C76" s="29">
        <v>1</v>
      </c>
      <c r="D76" s="30">
        <v>4</v>
      </c>
      <c r="E76" s="31">
        <v>21520</v>
      </c>
      <c r="F76" s="32">
        <v>240</v>
      </c>
      <c r="G76" s="33">
        <v>90.7</v>
      </c>
    </row>
    <row r="77" spans="1:7" s="26" customFormat="1" ht="31.5" x14ac:dyDescent="0.25">
      <c r="A77" s="35" t="s">
        <v>12</v>
      </c>
      <c r="B77" s="36">
        <v>22</v>
      </c>
      <c r="C77" s="37">
        <v>1</v>
      </c>
      <c r="D77" s="38">
        <v>4</v>
      </c>
      <c r="E77" s="39">
        <v>23520</v>
      </c>
      <c r="F77" s="40">
        <v>0</v>
      </c>
      <c r="G77" s="41">
        <f>SUM(G78)</f>
        <v>5.2</v>
      </c>
    </row>
    <row r="78" spans="1:7" ht="31.5" x14ac:dyDescent="0.25">
      <c r="A78" s="27" t="s">
        <v>8</v>
      </c>
      <c r="B78" s="42">
        <v>22</v>
      </c>
      <c r="C78" s="43">
        <v>1</v>
      </c>
      <c r="D78" s="44">
        <v>4</v>
      </c>
      <c r="E78" s="45">
        <v>23520</v>
      </c>
      <c r="F78" s="46">
        <v>850</v>
      </c>
      <c r="G78" s="33">
        <v>5.2</v>
      </c>
    </row>
    <row r="79" spans="1:7" s="26" customFormat="1" ht="15.75" x14ac:dyDescent="0.25">
      <c r="A79" s="35" t="s">
        <v>31</v>
      </c>
      <c r="B79" s="36">
        <v>22</v>
      </c>
      <c r="C79" s="37">
        <v>1</v>
      </c>
      <c r="D79" s="38">
        <v>4</v>
      </c>
      <c r="E79" s="39">
        <v>8751120</v>
      </c>
      <c r="F79" s="40">
        <v>0</v>
      </c>
      <c r="G79" s="41">
        <f>SUM(G80)</f>
        <v>7.3</v>
      </c>
    </row>
    <row r="80" spans="1:7" ht="15.75" x14ac:dyDescent="0.25">
      <c r="A80" s="27" t="s">
        <v>32</v>
      </c>
      <c r="B80" s="28">
        <v>22</v>
      </c>
      <c r="C80" s="29">
        <v>1</v>
      </c>
      <c r="D80" s="30">
        <v>4</v>
      </c>
      <c r="E80" s="31">
        <v>8751120</v>
      </c>
      <c r="F80" s="32">
        <v>500</v>
      </c>
      <c r="G80" s="33">
        <v>7.3</v>
      </c>
    </row>
    <row r="81" spans="1:7" s="26" customFormat="1" ht="15.75" x14ac:dyDescent="0.25">
      <c r="A81" s="35" t="s">
        <v>15</v>
      </c>
      <c r="B81" s="36">
        <v>22</v>
      </c>
      <c r="C81" s="37">
        <v>1</v>
      </c>
      <c r="D81" s="38">
        <v>11</v>
      </c>
      <c r="E81" s="39">
        <v>0</v>
      </c>
      <c r="F81" s="40">
        <v>0</v>
      </c>
      <c r="G81" s="41">
        <f>SUM(G82)</f>
        <v>21.5</v>
      </c>
    </row>
    <row r="82" spans="1:7" ht="15.75" x14ac:dyDescent="0.25">
      <c r="A82" s="48" t="s">
        <v>16</v>
      </c>
      <c r="B82" s="42">
        <v>22</v>
      </c>
      <c r="C82" s="43">
        <v>1</v>
      </c>
      <c r="D82" s="44">
        <v>11</v>
      </c>
      <c r="E82" s="45">
        <v>703320</v>
      </c>
      <c r="F82" s="46">
        <v>0</v>
      </c>
      <c r="G82" s="33">
        <f>SUM(G83)</f>
        <v>21.5</v>
      </c>
    </row>
    <row r="83" spans="1:7" ht="15.75" x14ac:dyDescent="0.25">
      <c r="A83" s="27" t="s">
        <v>17</v>
      </c>
      <c r="B83" s="28">
        <v>22</v>
      </c>
      <c r="C83" s="29">
        <v>1</v>
      </c>
      <c r="D83" s="30">
        <v>11</v>
      </c>
      <c r="E83" s="31">
        <v>703320</v>
      </c>
      <c r="F83" s="32">
        <v>870</v>
      </c>
      <c r="G83" s="33">
        <v>21.5</v>
      </c>
    </row>
    <row r="84" spans="1:7" s="59" customFormat="1" ht="15.75" x14ac:dyDescent="0.25">
      <c r="A84" s="27" t="s">
        <v>18</v>
      </c>
      <c r="B84" s="28">
        <v>22</v>
      </c>
      <c r="C84" s="29">
        <v>1</v>
      </c>
      <c r="D84" s="30">
        <v>13</v>
      </c>
      <c r="E84" s="31">
        <v>0</v>
      </c>
      <c r="F84" s="32">
        <v>0</v>
      </c>
      <c r="G84" s="33">
        <f>SUM(G85+G88)</f>
        <v>223.7</v>
      </c>
    </row>
    <row r="85" spans="1:7" ht="31.5" x14ac:dyDescent="0.25">
      <c r="A85" s="27" t="s">
        <v>19</v>
      </c>
      <c r="B85" s="28">
        <v>22</v>
      </c>
      <c r="C85" s="29">
        <v>1</v>
      </c>
      <c r="D85" s="30">
        <v>13</v>
      </c>
      <c r="E85" s="31">
        <v>20420</v>
      </c>
      <c r="F85" s="32">
        <v>0</v>
      </c>
      <c r="G85" s="33">
        <f>SUM(G87+G86)</f>
        <v>223.5</v>
      </c>
    </row>
    <row r="86" spans="1:7" ht="31.5" x14ac:dyDescent="0.25">
      <c r="A86" s="27" t="s">
        <v>8</v>
      </c>
      <c r="B86" s="28">
        <v>22</v>
      </c>
      <c r="C86" s="29">
        <v>1</v>
      </c>
      <c r="D86" s="30">
        <v>13</v>
      </c>
      <c r="E86" s="31">
        <v>20420</v>
      </c>
      <c r="F86" s="32">
        <v>120</v>
      </c>
      <c r="G86" s="33">
        <v>178.2</v>
      </c>
    </row>
    <row r="87" spans="1:7" ht="31.5" x14ac:dyDescent="0.25">
      <c r="A87" s="27" t="s">
        <v>8</v>
      </c>
      <c r="B87" s="28">
        <v>22</v>
      </c>
      <c r="C87" s="29">
        <v>1</v>
      </c>
      <c r="D87" s="30">
        <v>13</v>
      </c>
      <c r="E87" s="31">
        <v>20420</v>
      </c>
      <c r="F87" s="32">
        <v>240</v>
      </c>
      <c r="G87" s="33">
        <v>45.3</v>
      </c>
    </row>
    <row r="88" spans="1:7" s="26" customFormat="1" ht="15.75" x14ac:dyDescent="0.25">
      <c r="A88" s="35" t="s">
        <v>17</v>
      </c>
      <c r="B88" s="36">
        <v>22</v>
      </c>
      <c r="C88" s="37">
        <v>1</v>
      </c>
      <c r="D88" s="38">
        <v>13</v>
      </c>
      <c r="E88" s="39">
        <v>922220</v>
      </c>
      <c r="F88" s="40">
        <v>0</v>
      </c>
      <c r="G88" s="41">
        <f>SUM(G89)</f>
        <v>0.2</v>
      </c>
    </row>
    <row r="89" spans="1:7" ht="31.5" x14ac:dyDescent="0.25">
      <c r="A89" s="27" t="s">
        <v>8</v>
      </c>
      <c r="B89" s="28">
        <v>22</v>
      </c>
      <c r="C89" s="29">
        <v>1</v>
      </c>
      <c r="D89" s="30">
        <v>13</v>
      </c>
      <c r="E89" s="31">
        <v>922220</v>
      </c>
      <c r="F89" s="32">
        <v>850</v>
      </c>
      <c r="G89" s="33">
        <v>0.2</v>
      </c>
    </row>
    <row r="90" spans="1:7" ht="18.75" x14ac:dyDescent="0.25">
      <c r="A90" s="395" t="s">
        <v>33</v>
      </c>
      <c r="B90" s="396"/>
      <c r="C90" s="396"/>
      <c r="D90" s="396"/>
      <c r="E90" s="396"/>
      <c r="F90" s="397"/>
      <c r="G90" s="2">
        <f>SUM(G91)</f>
        <v>859.40000000000009</v>
      </c>
    </row>
    <row r="91" spans="1:7" s="10" customFormat="1" ht="15.75" x14ac:dyDescent="0.25">
      <c r="A91" s="3" t="s">
        <v>5</v>
      </c>
      <c r="B91" s="4">
        <v>29</v>
      </c>
      <c r="C91" s="5">
        <v>1</v>
      </c>
      <c r="D91" s="6">
        <v>0</v>
      </c>
      <c r="E91" s="7">
        <v>0</v>
      </c>
      <c r="F91" s="8">
        <v>0</v>
      </c>
      <c r="G91" s="9">
        <f>SUM(G92+G95+G103+G106)</f>
        <v>859.40000000000009</v>
      </c>
    </row>
    <row r="92" spans="1:7" s="18" customFormat="1" ht="47.25" x14ac:dyDescent="0.25">
      <c r="A92" s="11" t="s">
        <v>6</v>
      </c>
      <c r="B92" s="12">
        <v>29</v>
      </c>
      <c r="C92" s="13">
        <v>1</v>
      </c>
      <c r="D92" s="14">
        <v>2</v>
      </c>
      <c r="E92" s="15">
        <v>0</v>
      </c>
      <c r="F92" s="16">
        <v>0</v>
      </c>
      <c r="G92" s="17">
        <f>SUM(G93)</f>
        <v>387.4</v>
      </c>
    </row>
    <row r="93" spans="1:7" s="26" customFormat="1" ht="15.75" x14ac:dyDescent="0.25">
      <c r="A93" s="19" t="s">
        <v>7</v>
      </c>
      <c r="B93" s="20">
        <v>29</v>
      </c>
      <c r="C93" s="21">
        <v>1</v>
      </c>
      <c r="D93" s="22">
        <v>2</v>
      </c>
      <c r="E93" s="23">
        <v>21420</v>
      </c>
      <c r="F93" s="24">
        <v>0</v>
      </c>
      <c r="G93" s="25">
        <f>SUM(G94)</f>
        <v>387.4</v>
      </c>
    </row>
    <row r="94" spans="1:7" ht="31.5" x14ac:dyDescent="0.25">
      <c r="A94" s="27" t="s">
        <v>8</v>
      </c>
      <c r="B94" s="28">
        <v>29</v>
      </c>
      <c r="C94" s="29">
        <v>1</v>
      </c>
      <c r="D94" s="30">
        <v>2</v>
      </c>
      <c r="E94" s="31">
        <v>21420</v>
      </c>
      <c r="F94" s="32">
        <v>120</v>
      </c>
      <c r="G94" s="33">
        <v>387.4</v>
      </c>
    </row>
    <row r="95" spans="1:7" ht="63" x14ac:dyDescent="0.25">
      <c r="A95" s="34" t="s">
        <v>9</v>
      </c>
      <c r="B95" s="28">
        <v>29</v>
      </c>
      <c r="C95" s="29">
        <v>1</v>
      </c>
      <c r="D95" s="30">
        <v>4</v>
      </c>
      <c r="E95" s="31">
        <v>0</v>
      </c>
      <c r="F95" s="32">
        <v>0</v>
      </c>
      <c r="G95" s="33">
        <f>SUM(G96+G99+G101)</f>
        <v>241.3</v>
      </c>
    </row>
    <row r="96" spans="1:7" s="26" customFormat="1" ht="15.75" x14ac:dyDescent="0.25">
      <c r="A96" s="35" t="s">
        <v>11</v>
      </c>
      <c r="B96" s="36">
        <v>29</v>
      </c>
      <c r="C96" s="37">
        <v>1</v>
      </c>
      <c r="D96" s="38">
        <v>4</v>
      </c>
      <c r="E96" s="39">
        <v>21520</v>
      </c>
      <c r="F96" s="40">
        <v>0</v>
      </c>
      <c r="G96" s="41">
        <f>SUM(G98+G97)</f>
        <v>226.8</v>
      </c>
    </row>
    <row r="97" spans="1:7" ht="31.5" x14ac:dyDescent="0.25">
      <c r="A97" s="27" t="s">
        <v>8</v>
      </c>
      <c r="B97" s="28">
        <v>29</v>
      </c>
      <c r="C97" s="29">
        <v>1</v>
      </c>
      <c r="D97" s="30">
        <v>4</v>
      </c>
      <c r="E97" s="31">
        <v>21520</v>
      </c>
      <c r="F97" s="32">
        <v>120</v>
      </c>
      <c r="G97" s="33">
        <v>147.1</v>
      </c>
    </row>
    <row r="98" spans="1:7" ht="31.5" x14ac:dyDescent="0.25">
      <c r="A98" s="27" t="s">
        <v>8</v>
      </c>
      <c r="B98" s="28">
        <v>29</v>
      </c>
      <c r="C98" s="29">
        <v>1</v>
      </c>
      <c r="D98" s="30">
        <v>4</v>
      </c>
      <c r="E98" s="31">
        <v>21520</v>
      </c>
      <c r="F98" s="32">
        <v>240</v>
      </c>
      <c r="G98" s="33">
        <v>79.7</v>
      </c>
    </row>
    <row r="99" spans="1:7" ht="31.5" x14ac:dyDescent="0.25">
      <c r="A99" s="34" t="s">
        <v>12</v>
      </c>
      <c r="B99" s="28">
        <v>29</v>
      </c>
      <c r="C99" s="29">
        <v>1</v>
      </c>
      <c r="D99" s="30">
        <v>4</v>
      </c>
      <c r="E99" s="31">
        <v>23520</v>
      </c>
      <c r="F99" s="32">
        <v>0</v>
      </c>
      <c r="G99" s="33">
        <f>SUM(G100)</f>
        <v>5</v>
      </c>
    </row>
    <row r="100" spans="1:7" ht="31.5" x14ac:dyDescent="0.25">
      <c r="A100" s="27" t="s">
        <v>8</v>
      </c>
      <c r="B100" s="42">
        <v>29</v>
      </c>
      <c r="C100" s="43">
        <v>1</v>
      </c>
      <c r="D100" s="44">
        <v>4</v>
      </c>
      <c r="E100" s="45">
        <v>23520</v>
      </c>
      <c r="F100" s="46">
        <v>850</v>
      </c>
      <c r="G100" s="33">
        <v>5</v>
      </c>
    </row>
    <row r="101" spans="1:7" ht="63" x14ac:dyDescent="0.25">
      <c r="A101" s="27" t="s">
        <v>14</v>
      </c>
      <c r="B101" s="28">
        <v>29</v>
      </c>
      <c r="C101" s="29">
        <v>1</v>
      </c>
      <c r="D101" s="30">
        <v>4</v>
      </c>
      <c r="E101" s="31">
        <v>8751120</v>
      </c>
      <c r="F101" s="32">
        <v>0</v>
      </c>
      <c r="G101" s="47">
        <f>SUM(G102)</f>
        <v>9.5</v>
      </c>
    </row>
    <row r="102" spans="1:7" ht="15.75" x14ac:dyDescent="0.25">
      <c r="A102" s="27" t="s">
        <v>32</v>
      </c>
      <c r="B102" s="28">
        <v>29</v>
      </c>
      <c r="C102" s="29">
        <v>1</v>
      </c>
      <c r="D102" s="30">
        <v>4</v>
      </c>
      <c r="E102" s="31">
        <v>8751120</v>
      </c>
      <c r="F102" s="32">
        <v>500</v>
      </c>
      <c r="G102" s="33">
        <v>9.5</v>
      </c>
    </row>
    <row r="103" spans="1:7" s="26" customFormat="1" ht="15.75" x14ac:dyDescent="0.25">
      <c r="A103" s="35" t="s">
        <v>15</v>
      </c>
      <c r="B103" s="36">
        <v>29</v>
      </c>
      <c r="C103" s="37">
        <v>1</v>
      </c>
      <c r="D103" s="38">
        <v>11</v>
      </c>
      <c r="E103" s="39">
        <v>0</v>
      </c>
      <c r="F103" s="40">
        <v>0</v>
      </c>
      <c r="G103" s="41">
        <f>SUM(G104)</f>
        <v>21.5</v>
      </c>
    </row>
    <row r="104" spans="1:7" ht="15.75" x14ac:dyDescent="0.25">
      <c r="A104" s="48" t="s">
        <v>16</v>
      </c>
      <c r="B104" s="42">
        <v>29</v>
      </c>
      <c r="C104" s="43">
        <v>1</v>
      </c>
      <c r="D104" s="44">
        <v>11</v>
      </c>
      <c r="E104" s="45">
        <v>703320</v>
      </c>
      <c r="F104" s="46">
        <v>0</v>
      </c>
      <c r="G104" s="33">
        <f>SUM(G105)</f>
        <v>21.5</v>
      </c>
    </row>
    <row r="105" spans="1:7" ht="15.75" x14ac:dyDescent="0.25">
      <c r="A105" s="27" t="s">
        <v>17</v>
      </c>
      <c r="B105" s="28">
        <v>29</v>
      </c>
      <c r="C105" s="29">
        <v>1</v>
      </c>
      <c r="D105" s="30">
        <v>11</v>
      </c>
      <c r="E105" s="31">
        <v>703320</v>
      </c>
      <c r="F105" s="32">
        <v>870</v>
      </c>
      <c r="G105" s="33">
        <v>21.5</v>
      </c>
    </row>
    <row r="106" spans="1:7" s="49" customFormat="1" ht="15.75" x14ac:dyDescent="0.25">
      <c r="A106" s="35" t="s">
        <v>18</v>
      </c>
      <c r="B106" s="36">
        <v>29</v>
      </c>
      <c r="C106" s="37">
        <v>1</v>
      </c>
      <c r="D106" s="38">
        <v>13</v>
      </c>
      <c r="E106" s="39">
        <v>0</v>
      </c>
      <c r="F106" s="40">
        <v>0</v>
      </c>
      <c r="G106" s="41">
        <f>SUM(G107+G110)</f>
        <v>209.2</v>
      </c>
    </row>
    <row r="107" spans="1:7" s="67" customFormat="1" ht="31.5" x14ac:dyDescent="0.25">
      <c r="A107" s="60" t="s">
        <v>19</v>
      </c>
      <c r="B107" s="61">
        <v>29</v>
      </c>
      <c r="C107" s="62">
        <v>1</v>
      </c>
      <c r="D107" s="63">
        <v>13</v>
      </c>
      <c r="E107" s="64">
        <v>20420</v>
      </c>
      <c r="F107" s="65">
        <v>0</v>
      </c>
      <c r="G107" s="66">
        <f>G108+G109</f>
        <v>208.89999999999998</v>
      </c>
    </row>
    <row r="108" spans="1:7" ht="31.5" x14ac:dyDescent="0.25">
      <c r="A108" s="27" t="s">
        <v>8</v>
      </c>
      <c r="B108" s="28">
        <v>29</v>
      </c>
      <c r="C108" s="29">
        <v>1</v>
      </c>
      <c r="D108" s="30">
        <v>13</v>
      </c>
      <c r="E108" s="31">
        <v>20420</v>
      </c>
      <c r="F108" s="32">
        <v>120</v>
      </c>
      <c r="G108" s="33">
        <v>178.2</v>
      </c>
    </row>
    <row r="109" spans="1:7" ht="31.5" x14ac:dyDescent="0.25">
      <c r="A109" s="27" t="s">
        <v>8</v>
      </c>
      <c r="B109" s="28">
        <v>29</v>
      </c>
      <c r="C109" s="29">
        <v>1</v>
      </c>
      <c r="D109" s="30">
        <v>13</v>
      </c>
      <c r="E109" s="31">
        <v>20420</v>
      </c>
      <c r="F109" s="32">
        <v>240</v>
      </c>
      <c r="G109" s="33">
        <v>30.7</v>
      </c>
    </row>
    <row r="110" spans="1:7" s="68" customFormat="1" ht="15.75" x14ac:dyDescent="0.25">
      <c r="A110" s="27" t="s">
        <v>17</v>
      </c>
      <c r="B110" s="42">
        <v>29</v>
      </c>
      <c r="C110" s="43">
        <v>1</v>
      </c>
      <c r="D110" s="44">
        <v>13</v>
      </c>
      <c r="E110" s="45">
        <v>922220</v>
      </c>
      <c r="F110" s="46">
        <v>0</v>
      </c>
      <c r="G110" s="33">
        <f>SUM(G111)</f>
        <v>0.3</v>
      </c>
    </row>
    <row r="111" spans="1:7" ht="31.5" x14ac:dyDescent="0.25">
      <c r="A111" s="27" t="s">
        <v>8</v>
      </c>
      <c r="B111" s="28">
        <v>29</v>
      </c>
      <c r="C111" s="29">
        <v>1</v>
      </c>
      <c r="D111" s="30">
        <v>13</v>
      </c>
      <c r="E111" s="31">
        <v>922220</v>
      </c>
      <c r="F111" s="32">
        <v>850</v>
      </c>
      <c r="G111" s="33">
        <v>0.3</v>
      </c>
    </row>
    <row r="112" spans="1:7" ht="18.75" x14ac:dyDescent="0.25">
      <c r="A112" s="395" t="s">
        <v>34</v>
      </c>
      <c r="B112" s="396"/>
      <c r="C112" s="396"/>
      <c r="D112" s="396"/>
      <c r="E112" s="396"/>
      <c r="F112" s="397"/>
      <c r="G112" s="2">
        <f>SUM(G113+G134+G138)</f>
        <v>1573.3999999999999</v>
      </c>
    </row>
    <row r="113" spans="1:7" s="10" customFormat="1" ht="15.75" x14ac:dyDescent="0.25">
      <c r="A113" s="3" t="s">
        <v>5</v>
      </c>
      <c r="B113" s="4">
        <v>37</v>
      </c>
      <c r="C113" s="5">
        <v>1</v>
      </c>
      <c r="D113" s="6">
        <v>0</v>
      </c>
      <c r="E113" s="7">
        <v>0</v>
      </c>
      <c r="F113" s="8">
        <v>0</v>
      </c>
      <c r="G113" s="9">
        <f>SUM(G114+G117+G125+G128)</f>
        <v>1441.1</v>
      </c>
    </row>
    <row r="114" spans="1:7" s="18" customFormat="1" ht="47.25" x14ac:dyDescent="0.25">
      <c r="A114" s="11" t="s">
        <v>6</v>
      </c>
      <c r="B114" s="12">
        <v>37</v>
      </c>
      <c r="C114" s="13">
        <v>1</v>
      </c>
      <c r="D114" s="14">
        <v>2</v>
      </c>
      <c r="E114" s="15">
        <v>0</v>
      </c>
      <c r="F114" s="16">
        <v>0</v>
      </c>
      <c r="G114" s="17">
        <f>SUM(G115)</f>
        <v>387.4</v>
      </c>
    </row>
    <row r="115" spans="1:7" s="26" customFormat="1" ht="15.75" x14ac:dyDescent="0.25">
      <c r="A115" s="19" t="s">
        <v>7</v>
      </c>
      <c r="B115" s="20">
        <v>37</v>
      </c>
      <c r="C115" s="21">
        <v>1</v>
      </c>
      <c r="D115" s="22">
        <v>2</v>
      </c>
      <c r="E115" s="23">
        <v>21420</v>
      </c>
      <c r="F115" s="24">
        <v>0</v>
      </c>
      <c r="G115" s="25">
        <f>SUM(G116)</f>
        <v>387.4</v>
      </c>
    </row>
    <row r="116" spans="1:7" ht="31.5" x14ac:dyDescent="0.25">
      <c r="A116" s="27" t="s">
        <v>8</v>
      </c>
      <c r="B116" s="28">
        <v>37</v>
      </c>
      <c r="C116" s="29">
        <v>1</v>
      </c>
      <c r="D116" s="30">
        <v>2</v>
      </c>
      <c r="E116" s="31">
        <v>21420</v>
      </c>
      <c r="F116" s="32">
        <v>120</v>
      </c>
      <c r="G116" s="33">
        <v>387.4</v>
      </c>
    </row>
    <row r="117" spans="1:7" ht="63" x14ac:dyDescent="0.25">
      <c r="A117" s="34" t="s">
        <v>9</v>
      </c>
      <c r="B117" s="28">
        <v>37</v>
      </c>
      <c r="C117" s="29">
        <v>1</v>
      </c>
      <c r="D117" s="30">
        <v>4</v>
      </c>
      <c r="E117" s="31">
        <v>0</v>
      </c>
      <c r="F117" s="32">
        <v>0</v>
      </c>
      <c r="G117" s="33">
        <f>SUM(G118+G121+G123)</f>
        <v>556.20000000000005</v>
      </c>
    </row>
    <row r="118" spans="1:7" s="26" customFormat="1" ht="15.75" x14ac:dyDescent="0.25">
      <c r="A118" s="35" t="s">
        <v>11</v>
      </c>
      <c r="B118" s="36">
        <v>37</v>
      </c>
      <c r="C118" s="37">
        <v>1</v>
      </c>
      <c r="D118" s="38">
        <v>4</v>
      </c>
      <c r="E118" s="39">
        <v>21520</v>
      </c>
      <c r="F118" s="40">
        <v>0</v>
      </c>
      <c r="G118" s="41">
        <f>SUM(G120+G119)</f>
        <v>512</v>
      </c>
    </row>
    <row r="119" spans="1:7" ht="31.5" x14ac:dyDescent="0.25">
      <c r="A119" s="27" t="s">
        <v>8</v>
      </c>
      <c r="B119" s="28">
        <v>37</v>
      </c>
      <c r="C119" s="29">
        <v>1</v>
      </c>
      <c r="D119" s="30">
        <v>4</v>
      </c>
      <c r="E119" s="31">
        <v>21520</v>
      </c>
      <c r="F119" s="32">
        <v>120</v>
      </c>
      <c r="G119" s="33">
        <v>298.2</v>
      </c>
    </row>
    <row r="120" spans="1:7" ht="31.5" x14ac:dyDescent="0.25">
      <c r="A120" s="27" t="s">
        <v>8</v>
      </c>
      <c r="B120" s="28">
        <v>37</v>
      </c>
      <c r="C120" s="29">
        <v>1</v>
      </c>
      <c r="D120" s="30">
        <v>4</v>
      </c>
      <c r="E120" s="31">
        <v>21520</v>
      </c>
      <c r="F120" s="32">
        <v>240</v>
      </c>
      <c r="G120" s="33">
        <v>213.8</v>
      </c>
    </row>
    <row r="121" spans="1:7" s="26" customFormat="1" ht="31.5" x14ac:dyDescent="0.25">
      <c r="A121" s="35" t="s">
        <v>12</v>
      </c>
      <c r="B121" s="36">
        <v>37</v>
      </c>
      <c r="C121" s="37">
        <v>1</v>
      </c>
      <c r="D121" s="38">
        <v>4</v>
      </c>
      <c r="E121" s="39">
        <v>23520</v>
      </c>
      <c r="F121" s="40">
        <v>0</v>
      </c>
      <c r="G121" s="41">
        <f>SUM(G122)</f>
        <v>3.6</v>
      </c>
    </row>
    <row r="122" spans="1:7" ht="31.5" x14ac:dyDescent="0.25">
      <c r="A122" s="27" t="s">
        <v>8</v>
      </c>
      <c r="B122" s="42">
        <v>37</v>
      </c>
      <c r="C122" s="43">
        <v>1</v>
      </c>
      <c r="D122" s="44">
        <v>4</v>
      </c>
      <c r="E122" s="45">
        <v>23520</v>
      </c>
      <c r="F122" s="46">
        <v>850</v>
      </c>
      <c r="G122" s="33">
        <v>3.6</v>
      </c>
    </row>
    <row r="123" spans="1:7" ht="47.25" x14ac:dyDescent="0.25">
      <c r="A123" s="34" t="s">
        <v>13</v>
      </c>
      <c r="B123" s="28">
        <v>37</v>
      </c>
      <c r="C123" s="29">
        <v>1</v>
      </c>
      <c r="D123" s="30">
        <v>4</v>
      </c>
      <c r="E123" s="31">
        <v>8751120</v>
      </c>
      <c r="F123" s="32">
        <v>0</v>
      </c>
      <c r="G123" s="47">
        <f>SUM(G124)</f>
        <v>40.6</v>
      </c>
    </row>
    <row r="124" spans="1:7" ht="63" x14ac:dyDescent="0.25">
      <c r="A124" s="27" t="s">
        <v>14</v>
      </c>
      <c r="B124" s="28">
        <v>37</v>
      </c>
      <c r="C124" s="29">
        <v>1</v>
      </c>
      <c r="D124" s="30">
        <v>4</v>
      </c>
      <c r="E124" s="31">
        <v>8751120</v>
      </c>
      <c r="F124" s="32">
        <v>500</v>
      </c>
      <c r="G124" s="47">
        <v>40.6</v>
      </c>
    </row>
    <row r="125" spans="1:7" ht="15.75" x14ac:dyDescent="0.25">
      <c r="A125" s="48" t="s">
        <v>15</v>
      </c>
      <c r="B125" s="42">
        <v>37</v>
      </c>
      <c r="C125" s="43">
        <v>1</v>
      </c>
      <c r="D125" s="44">
        <v>11</v>
      </c>
      <c r="E125" s="45">
        <v>0</v>
      </c>
      <c r="F125" s="46">
        <v>0</v>
      </c>
      <c r="G125" s="33">
        <f>SUM(G126)</f>
        <v>21.4</v>
      </c>
    </row>
    <row r="126" spans="1:7" ht="15.75" x14ac:dyDescent="0.25">
      <c r="A126" s="48" t="s">
        <v>16</v>
      </c>
      <c r="B126" s="42">
        <v>37</v>
      </c>
      <c r="C126" s="43">
        <v>1</v>
      </c>
      <c r="D126" s="44">
        <v>11</v>
      </c>
      <c r="E126" s="45">
        <v>703320</v>
      </c>
      <c r="F126" s="46">
        <v>0</v>
      </c>
      <c r="G126" s="33">
        <f>SUM(G127)</f>
        <v>21.4</v>
      </c>
    </row>
    <row r="127" spans="1:7" ht="15.75" x14ac:dyDescent="0.25">
      <c r="A127" s="27" t="s">
        <v>17</v>
      </c>
      <c r="B127" s="28">
        <v>37</v>
      </c>
      <c r="C127" s="29">
        <v>1</v>
      </c>
      <c r="D127" s="30">
        <v>11</v>
      </c>
      <c r="E127" s="31">
        <v>703320</v>
      </c>
      <c r="F127" s="32">
        <v>870</v>
      </c>
      <c r="G127" s="33">
        <v>21.4</v>
      </c>
    </row>
    <row r="128" spans="1:7" s="59" customFormat="1" ht="15.75" x14ac:dyDescent="0.25">
      <c r="A128" s="27" t="s">
        <v>18</v>
      </c>
      <c r="B128" s="28">
        <v>37</v>
      </c>
      <c r="C128" s="29">
        <v>1</v>
      </c>
      <c r="D128" s="30">
        <v>13</v>
      </c>
      <c r="E128" s="31">
        <v>0</v>
      </c>
      <c r="F128" s="32">
        <v>0</v>
      </c>
      <c r="G128" s="33">
        <f>SUM(G129+G132)</f>
        <v>476.1</v>
      </c>
    </row>
    <row r="129" spans="1:7" ht="31.5" x14ac:dyDescent="0.25">
      <c r="A129" s="27" t="s">
        <v>19</v>
      </c>
      <c r="B129" s="28">
        <v>37</v>
      </c>
      <c r="C129" s="29">
        <v>1</v>
      </c>
      <c r="D129" s="30">
        <v>13</v>
      </c>
      <c r="E129" s="31">
        <v>20420</v>
      </c>
      <c r="F129" s="32">
        <v>0</v>
      </c>
      <c r="G129" s="33">
        <f>G130+G131</f>
        <v>475.5</v>
      </c>
    </row>
    <row r="130" spans="1:7" ht="31.5" x14ac:dyDescent="0.25">
      <c r="A130" s="27" t="s">
        <v>8</v>
      </c>
      <c r="B130" s="28">
        <v>37</v>
      </c>
      <c r="C130" s="29">
        <v>1</v>
      </c>
      <c r="D130" s="30">
        <v>13</v>
      </c>
      <c r="E130" s="31">
        <v>20420</v>
      </c>
      <c r="F130" s="32">
        <v>120</v>
      </c>
      <c r="G130" s="33">
        <v>356.4</v>
      </c>
    </row>
    <row r="131" spans="1:7" ht="31.5" x14ac:dyDescent="0.25">
      <c r="A131" s="27" t="s">
        <v>8</v>
      </c>
      <c r="B131" s="28">
        <v>37</v>
      </c>
      <c r="C131" s="29">
        <v>1</v>
      </c>
      <c r="D131" s="30">
        <v>13</v>
      </c>
      <c r="E131" s="31">
        <v>20420</v>
      </c>
      <c r="F131" s="32">
        <v>240</v>
      </c>
      <c r="G131" s="33">
        <v>119.1</v>
      </c>
    </row>
    <row r="132" spans="1:7" ht="15.75" x14ac:dyDescent="0.25">
      <c r="A132" s="27" t="s">
        <v>17</v>
      </c>
      <c r="B132" s="28">
        <v>37</v>
      </c>
      <c r="C132" s="29">
        <v>1</v>
      </c>
      <c r="D132" s="30">
        <v>13</v>
      </c>
      <c r="E132" s="31">
        <v>922220</v>
      </c>
      <c r="F132" s="32">
        <v>0</v>
      </c>
      <c r="G132" s="33">
        <f>SUM(G133)</f>
        <v>0.6</v>
      </c>
    </row>
    <row r="133" spans="1:7" ht="31.5" x14ac:dyDescent="0.25">
      <c r="A133" s="27" t="s">
        <v>8</v>
      </c>
      <c r="B133" s="28">
        <v>37</v>
      </c>
      <c r="C133" s="29">
        <v>1</v>
      </c>
      <c r="D133" s="30">
        <v>13</v>
      </c>
      <c r="E133" s="31">
        <v>922220</v>
      </c>
      <c r="F133" s="32">
        <v>850</v>
      </c>
      <c r="G133" s="33">
        <v>0.6</v>
      </c>
    </row>
    <row r="134" spans="1:7" s="10" customFormat="1" ht="15.75" x14ac:dyDescent="0.25">
      <c r="A134" s="50" t="s">
        <v>20</v>
      </c>
      <c r="B134" s="51">
        <v>37</v>
      </c>
      <c r="C134" s="52">
        <v>4</v>
      </c>
      <c r="D134" s="53">
        <v>0</v>
      </c>
      <c r="E134" s="54">
        <v>0</v>
      </c>
      <c r="F134" s="55">
        <v>0</v>
      </c>
      <c r="G134" s="56">
        <f>SUM(G135)</f>
        <v>50</v>
      </c>
    </row>
    <row r="135" spans="1:7" ht="15.75" x14ac:dyDescent="0.25">
      <c r="A135" s="34" t="s">
        <v>21</v>
      </c>
      <c r="B135" s="28">
        <v>37</v>
      </c>
      <c r="C135" s="29">
        <v>4</v>
      </c>
      <c r="D135" s="30">
        <v>9</v>
      </c>
      <c r="E135" s="31">
        <v>0</v>
      </c>
      <c r="F135" s="32">
        <v>0</v>
      </c>
      <c r="G135" s="33">
        <f>G136</f>
        <v>50</v>
      </c>
    </row>
    <row r="136" spans="1:7" ht="15.75" x14ac:dyDescent="0.25">
      <c r="A136" s="34" t="s">
        <v>22</v>
      </c>
      <c r="B136" s="28">
        <v>37</v>
      </c>
      <c r="C136" s="29">
        <v>4</v>
      </c>
      <c r="D136" s="30">
        <v>9</v>
      </c>
      <c r="E136" s="57">
        <v>409420</v>
      </c>
      <c r="F136" s="32">
        <v>0</v>
      </c>
      <c r="G136" s="33">
        <f>SUM(G137)</f>
        <v>50</v>
      </c>
    </row>
    <row r="137" spans="1:7" ht="15.75" x14ac:dyDescent="0.25">
      <c r="A137" s="34" t="s">
        <v>22</v>
      </c>
      <c r="B137" s="28">
        <v>37</v>
      </c>
      <c r="C137" s="29">
        <v>4</v>
      </c>
      <c r="D137" s="30">
        <v>9</v>
      </c>
      <c r="E137" s="31">
        <v>409420</v>
      </c>
      <c r="F137" s="32">
        <v>240</v>
      </c>
      <c r="G137" s="47">
        <v>50</v>
      </c>
    </row>
    <row r="138" spans="1:7" s="10" customFormat="1" ht="15.75" x14ac:dyDescent="0.25">
      <c r="A138" s="50" t="s">
        <v>23</v>
      </c>
      <c r="B138" s="51">
        <v>37</v>
      </c>
      <c r="C138" s="52">
        <v>5</v>
      </c>
      <c r="D138" s="53">
        <v>0</v>
      </c>
      <c r="E138" s="54">
        <v>0</v>
      </c>
      <c r="F138" s="55">
        <v>0</v>
      </c>
      <c r="G138" s="56">
        <f>SUM(G139)</f>
        <v>82.3</v>
      </c>
    </row>
    <row r="139" spans="1:7" ht="15.75" x14ac:dyDescent="0.25">
      <c r="A139" s="34" t="s">
        <v>24</v>
      </c>
      <c r="B139" s="28">
        <v>37</v>
      </c>
      <c r="C139" s="29">
        <v>5</v>
      </c>
      <c r="D139" s="30">
        <v>3</v>
      </c>
      <c r="E139" s="31">
        <v>0</v>
      </c>
      <c r="F139" s="32">
        <v>0</v>
      </c>
      <c r="G139" s="47">
        <f>SUM(G140+G142+G144+G146)</f>
        <v>82.3</v>
      </c>
    </row>
    <row r="140" spans="1:7" ht="15.75" x14ac:dyDescent="0.25">
      <c r="A140" s="34" t="s">
        <v>25</v>
      </c>
      <c r="B140" s="28">
        <v>37</v>
      </c>
      <c r="C140" s="29">
        <v>5</v>
      </c>
      <c r="D140" s="30">
        <v>3</v>
      </c>
      <c r="E140" s="31">
        <v>500120</v>
      </c>
      <c r="F140" s="32">
        <v>0</v>
      </c>
      <c r="G140" s="47">
        <f>SUM(G141)</f>
        <v>26.6</v>
      </c>
    </row>
    <row r="141" spans="1:7" ht="31.5" x14ac:dyDescent="0.25">
      <c r="A141" s="27" t="s">
        <v>8</v>
      </c>
      <c r="B141" s="28">
        <v>37</v>
      </c>
      <c r="C141" s="29">
        <v>5</v>
      </c>
      <c r="D141" s="30">
        <v>3</v>
      </c>
      <c r="E141" s="31">
        <v>500120</v>
      </c>
      <c r="F141" s="32">
        <v>240</v>
      </c>
      <c r="G141" s="47">
        <v>26.6</v>
      </c>
    </row>
    <row r="142" spans="1:7" ht="15.75" x14ac:dyDescent="0.25">
      <c r="A142" s="27" t="s">
        <v>26</v>
      </c>
      <c r="B142" s="28">
        <v>37</v>
      </c>
      <c r="C142" s="29">
        <v>5</v>
      </c>
      <c r="D142" s="30">
        <v>3</v>
      </c>
      <c r="E142" s="31">
        <v>500320</v>
      </c>
      <c r="F142" s="32">
        <v>0</v>
      </c>
      <c r="G142" s="47">
        <f>SUM(G143)</f>
        <v>20</v>
      </c>
    </row>
    <row r="143" spans="1:7" ht="31.5" x14ac:dyDescent="0.25">
      <c r="A143" s="27" t="s">
        <v>8</v>
      </c>
      <c r="B143" s="28">
        <v>37</v>
      </c>
      <c r="C143" s="29">
        <v>5</v>
      </c>
      <c r="D143" s="30">
        <v>3</v>
      </c>
      <c r="E143" s="31">
        <v>500320</v>
      </c>
      <c r="F143" s="32">
        <v>240</v>
      </c>
      <c r="G143" s="47">
        <v>20</v>
      </c>
    </row>
    <row r="144" spans="1:7" ht="15.75" x14ac:dyDescent="0.25">
      <c r="A144" s="27" t="s">
        <v>27</v>
      </c>
      <c r="B144" s="28">
        <v>37</v>
      </c>
      <c r="C144" s="29">
        <v>5</v>
      </c>
      <c r="D144" s="30">
        <v>3</v>
      </c>
      <c r="E144" s="31">
        <v>500420</v>
      </c>
      <c r="F144" s="32">
        <v>0</v>
      </c>
      <c r="G144" s="47">
        <f>SUM(G145)</f>
        <v>10</v>
      </c>
    </row>
    <row r="145" spans="1:7" ht="31.5" x14ac:dyDescent="0.25">
      <c r="A145" s="27" t="s">
        <v>8</v>
      </c>
      <c r="B145" s="28">
        <v>37</v>
      </c>
      <c r="C145" s="29">
        <v>5</v>
      </c>
      <c r="D145" s="30">
        <v>3</v>
      </c>
      <c r="E145" s="31">
        <v>500420</v>
      </c>
      <c r="F145" s="32">
        <v>240</v>
      </c>
      <c r="G145" s="47">
        <v>10</v>
      </c>
    </row>
    <row r="146" spans="1:7" ht="15.75" x14ac:dyDescent="0.25">
      <c r="A146" s="27" t="s">
        <v>28</v>
      </c>
      <c r="B146" s="28">
        <v>37</v>
      </c>
      <c r="C146" s="29">
        <v>5</v>
      </c>
      <c r="D146" s="30">
        <v>3</v>
      </c>
      <c r="E146" s="31">
        <v>500520</v>
      </c>
      <c r="F146" s="32">
        <v>0</v>
      </c>
      <c r="G146" s="47">
        <f>SUM(G147)</f>
        <v>25.7</v>
      </c>
    </row>
    <row r="147" spans="1:7" ht="31.5" x14ac:dyDescent="0.25">
      <c r="A147" s="27" t="s">
        <v>8</v>
      </c>
      <c r="B147" s="28">
        <v>37</v>
      </c>
      <c r="C147" s="29">
        <v>5</v>
      </c>
      <c r="D147" s="30">
        <v>3</v>
      </c>
      <c r="E147" s="31">
        <v>500520</v>
      </c>
      <c r="F147" s="32">
        <v>240</v>
      </c>
      <c r="G147" s="47">
        <v>25.7</v>
      </c>
    </row>
    <row r="148" spans="1:7" ht="18.75" x14ac:dyDescent="0.25">
      <c r="A148" s="395" t="s">
        <v>35</v>
      </c>
      <c r="B148" s="396"/>
      <c r="C148" s="396"/>
      <c r="D148" s="396"/>
      <c r="E148" s="396"/>
      <c r="F148" s="397"/>
      <c r="G148" s="2">
        <f>SUM(G149)</f>
        <v>881.7</v>
      </c>
    </row>
    <row r="149" spans="1:7" s="10" customFormat="1" ht="15.75" x14ac:dyDescent="0.25">
      <c r="A149" s="3" t="s">
        <v>5</v>
      </c>
      <c r="B149" s="4">
        <v>46</v>
      </c>
      <c r="C149" s="5">
        <v>1</v>
      </c>
      <c r="D149" s="6">
        <v>0</v>
      </c>
      <c r="E149" s="7">
        <v>0</v>
      </c>
      <c r="F149" s="8">
        <v>0</v>
      </c>
      <c r="G149" s="9">
        <f>SUM(G150+G153+G161+G164)</f>
        <v>881.7</v>
      </c>
    </row>
    <row r="150" spans="1:7" s="18" customFormat="1" ht="47.25" x14ac:dyDescent="0.25">
      <c r="A150" s="11" t="s">
        <v>6</v>
      </c>
      <c r="B150" s="12">
        <v>46</v>
      </c>
      <c r="C150" s="13">
        <v>1</v>
      </c>
      <c r="D150" s="14">
        <v>2</v>
      </c>
      <c r="E150" s="15">
        <v>0</v>
      </c>
      <c r="F150" s="16">
        <v>0</v>
      </c>
      <c r="G150" s="17">
        <f>SUM(G151)</f>
        <v>387.4</v>
      </c>
    </row>
    <row r="151" spans="1:7" ht="15.75" x14ac:dyDescent="0.25">
      <c r="A151" s="11" t="s">
        <v>7</v>
      </c>
      <c r="B151" s="12">
        <v>46</v>
      </c>
      <c r="C151" s="13">
        <v>1</v>
      </c>
      <c r="D151" s="14">
        <v>2</v>
      </c>
      <c r="E151" s="15">
        <v>21420</v>
      </c>
      <c r="F151" s="16">
        <v>0</v>
      </c>
      <c r="G151" s="17">
        <f>SUM(G152)</f>
        <v>387.4</v>
      </c>
    </row>
    <row r="152" spans="1:7" ht="31.5" x14ac:dyDescent="0.25">
      <c r="A152" s="27" t="s">
        <v>8</v>
      </c>
      <c r="B152" s="28">
        <v>46</v>
      </c>
      <c r="C152" s="29">
        <v>1</v>
      </c>
      <c r="D152" s="30">
        <v>2</v>
      </c>
      <c r="E152" s="31">
        <v>21420</v>
      </c>
      <c r="F152" s="32">
        <v>120</v>
      </c>
      <c r="G152" s="33">
        <v>387.4</v>
      </c>
    </row>
    <row r="153" spans="1:7" ht="63" x14ac:dyDescent="0.25">
      <c r="A153" s="34" t="s">
        <v>9</v>
      </c>
      <c r="B153" s="28">
        <v>46</v>
      </c>
      <c r="C153" s="29">
        <v>1</v>
      </c>
      <c r="D153" s="30">
        <v>4</v>
      </c>
      <c r="E153" s="31">
        <v>0</v>
      </c>
      <c r="F153" s="32">
        <v>0</v>
      </c>
      <c r="G153" s="33">
        <f>SUM(G154+G157+G159)</f>
        <v>240.20000000000002</v>
      </c>
    </row>
    <row r="154" spans="1:7" ht="15.75" x14ac:dyDescent="0.25">
      <c r="A154" s="34" t="s">
        <v>11</v>
      </c>
      <c r="B154" s="28">
        <v>46</v>
      </c>
      <c r="C154" s="29">
        <v>1</v>
      </c>
      <c r="D154" s="30">
        <v>4</v>
      </c>
      <c r="E154" s="31">
        <v>21520</v>
      </c>
      <c r="F154" s="32">
        <v>0</v>
      </c>
      <c r="G154" s="33">
        <f>SUM(G156+G155)</f>
        <v>230.8</v>
      </c>
    </row>
    <row r="155" spans="1:7" ht="31.5" x14ac:dyDescent="0.25">
      <c r="A155" s="27" t="s">
        <v>8</v>
      </c>
      <c r="B155" s="28">
        <v>46</v>
      </c>
      <c r="C155" s="29">
        <v>1</v>
      </c>
      <c r="D155" s="30">
        <v>4</v>
      </c>
      <c r="E155" s="31">
        <v>21520</v>
      </c>
      <c r="F155" s="32">
        <v>120</v>
      </c>
      <c r="G155" s="33">
        <v>147.1</v>
      </c>
    </row>
    <row r="156" spans="1:7" ht="31.5" x14ac:dyDescent="0.25">
      <c r="A156" s="27" t="s">
        <v>8</v>
      </c>
      <c r="B156" s="28">
        <v>46</v>
      </c>
      <c r="C156" s="29">
        <v>1</v>
      </c>
      <c r="D156" s="30">
        <v>4</v>
      </c>
      <c r="E156" s="31">
        <v>21520</v>
      </c>
      <c r="F156" s="32">
        <v>240</v>
      </c>
      <c r="G156" s="33">
        <v>83.7</v>
      </c>
    </row>
    <row r="157" spans="1:7" ht="31.5" x14ac:dyDescent="0.25">
      <c r="A157" s="34" t="s">
        <v>12</v>
      </c>
      <c r="B157" s="28">
        <v>46</v>
      </c>
      <c r="C157" s="29">
        <v>1</v>
      </c>
      <c r="D157" s="30">
        <v>4</v>
      </c>
      <c r="E157" s="31">
        <v>23520</v>
      </c>
      <c r="F157" s="32">
        <v>0</v>
      </c>
      <c r="G157" s="33">
        <f>SUM(G158)</f>
        <v>0.8</v>
      </c>
    </row>
    <row r="158" spans="1:7" ht="31.5" x14ac:dyDescent="0.25">
      <c r="A158" s="27" t="s">
        <v>8</v>
      </c>
      <c r="B158" s="42">
        <v>46</v>
      </c>
      <c r="C158" s="43">
        <v>1</v>
      </c>
      <c r="D158" s="44">
        <v>4</v>
      </c>
      <c r="E158" s="45">
        <v>23520</v>
      </c>
      <c r="F158" s="46">
        <v>850</v>
      </c>
      <c r="G158" s="33">
        <v>0.8</v>
      </c>
    </row>
    <row r="159" spans="1:7" ht="47.25" x14ac:dyDescent="0.25">
      <c r="A159" s="34" t="s">
        <v>13</v>
      </c>
      <c r="B159" s="28">
        <v>46</v>
      </c>
      <c r="C159" s="29">
        <v>1</v>
      </c>
      <c r="D159" s="30">
        <v>4</v>
      </c>
      <c r="E159" s="31">
        <v>8751120</v>
      </c>
      <c r="F159" s="32">
        <v>0</v>
      </c>
      <c r="G159" s="47">
        <f>SUM(G160)</f>
        <v>8.6</v>
      </c>
    </row>
    <row r="160" spans="1:7" ht="63" x14ac:dyDescent="0.25">
      <c r="A160" s="27" t="s">
        <v>14</v>
      </c>
      <c r="B160" s="28">
        <v>46</v>
      </c>
      <c r="C160" s="29">
        <v>1</v>
      </c>
      <c r="D160" s="30">
        <v>4</v>
      </c>
      <c r="E160" s="31">
        <v>8751120</v>
      </c>
      <c r="F160" s="32">
        <v>500</v>
      </c>
      <c r="G160" s="47">
        <v>8.6</v>
      </c>
    </row>
    <row r="161" spans="1:7" ht="15.75" x14ac:dyDescent="0.25">
      <c r="A161" s="48" t="s">
        <v>15</v>
      </c>
      <c r="B161" s="42">
        <v>46</v>
      </c>
      <c r="C161" s="43">
        <v>1</v>
      </c>
      <c r="D161" s="44">
        <v>11</v>
      </c>
      <c r="E161" s="45">
        <v>0</v>
      </c>
      <c r="F161" s="46">
        <v>0</v>
      </c>
      <c r="G161" s="33">
        <f>SUM(G162)</f>
        <v>21.5</v>
      </c>
    </row>
    <row r="162" spans="1:7" ht="15.75" x14ac:dyDescent="0.25">
      <c r="A162" s="48" t="s">
        <v>16</v>
      </c>
      <c r="B162" s="42">
        <v>46</v>
      </c>
      <c r="C162" s="43">
        <v>1</v>
      </c>
      <c r="D162" s="44">
        <v>11</v>
      </c>
      <c r="E162" s="45">
        <v>703320</v>
      </c>
      <c r="F162" s="46">
        <v>0</v>
      </c>
      <c r="G162" s="33">
        <f>SUM(G163)</f>
        <v>21.5</v>
      </c>
    </row>
    <row r="163" spans="1:7" ht="15.75" x14ac:dyDescent="0.25">
      <c r="A163" s="27" t="s">
        <v>17</v>
      </c>
      <c r="B163" s="28">
        <v>46</v>
      </c>
      <c r="C163" s="29">
        <v>1</v>
      </c>
      <c r="D163" s="30">
        <v>11</v>
      </c>
      <c r="E163" s="31">
        <v>703320</v>
      </c>
      <c r="F163" s="32">
        <v>870</v>
      </c>
      <c r="G163" s="33">
        <v>21.5</v>
      </c>
    </row>
    <row r="164" spans="1:7" s="59" customFormat="1" ht="15.75" x14ac:dyDescent="0.25">
      <c r="A164" s="27" t="s">
        <v>18</v>
      </c>
      <c r="B164" s="28">
        <v>46</v>
      </c>
      <c r="C164" s="29">
        <v>1</v>
      </c>
      <c r="D164" s="30">
        <v>13</v>
      </c>
      <c r="E164" s="31">
        <v>0</v>
      </c>
      <c r="F164" s="32">
        <v>0</v>
      </c>
      <c r="G164" s="33">
        <f>SUM(G165+G168)</f>
        <v>232.59999999999997</v>
      </c>
    </row>
    <row r="165" spans="1:7" ht="31.5" x14ac:dyDescent="0.25">
      <c r="A165" s="27" t="s">
        <v>19</v>
      </c>
      <c r="B165" s="28">
        <v>46</v>
      </c>
      <c r="C165" s="29">
        <v>1</v>
      </c>
      <c r="D165" s="30">
        <v>13</v>
      </c>
      <c r="E165" s="31">
        <v>20420</v>
      </c>
      <c r="F165" s="32">
        <v>0</v>
      </c>
      <c r="G165" s="33">
        <f>SUM(G167+G166)</f>
        <v>232.39999999999998</v>
      </c>
    </row>
    <row r="166" spans="1:7" ht="31.5" x14ac:dyDescent="0.25">
      <c r="A166" s="27" t="s">
        <v>8</v>
      </c>
      <c r="B166" s="28">
        <v>46</v>
      </c>
      <c r="C166" s="29">
        <v>1</v>
      </c>
      <c r="D166" s="30">
        <v>13</v>
      </c>
      <c r="E166" s="31">
        <v>20420</v>
      </c>
      <c r="F166" s="32">
        <v>120</v>
      </c>
      <c r="G166" s="33">
        <v>178.2</v>
      </c>
    </row>
    <row r="167" spans="1:7" ht="31.5" x14ac:dyDescent="0.25">
      <c r="A167" s="27" t="s">
        <v>8</v>
      </c>
      <c r="B167" s="28">
        <v>46</v>
      </c>
      <c r="C167" s="29">
        <v>1</v>
      </c>
      <c r="D167" s="30">
        <v>13</v>
      </c>
      <c r="E167" s="31">
        <v>20420</v>
      </c>
      <c r="F167" s="32">
        <v>240</v>
      </c>
      <c r="G167" s="33">
        <v>54.2</v>
      </c>
    </row>
    <row r="168" spans="1:7" ht="15.75" x14ac:dyDescent="0.25">
      <c r="A168" s="27" t="s">
        <v>17</v>
      </c>
      <c r="B168" s="28">
        <v>46</v>
      </c>
      <c r="C168" s="29">
        <v>1</v>
      </c>
      <c r="D168" s="30">
        <v>13</v>
      </c>
      <c r="E168" s="31">
        <v>922220</v>
      </c>
      <c r="F168" s="32">
        <v>0</v>
      </c>
      <c r="G168" s="33">
        <f>SUM(G169)</f>
        <v>0.2</v>
      </c>
    </row>
    <row r="169" spans="1:7" ht="31.5" x14ac:dyDescent="0.25">
      <c r="A169" s="27" t="s">
        <v>8</v>
      </c>
      <c r="B169" s="28">
        <v>46</v>
      </c>
      <c r="C169" s="29">
        <v>1</v>
      </c>
      <c r="D169" s="30">
        <v>13</v>
      </c>
      <c r="E169" s="31">
        <v>922220</v>
      </c>
      <c r="F169" s="32">
        <v>850</v>
      </c>
      <c r="G169" s="33">
        <v>0.2</v>
      </c>
    </row>
    <row r="170" spans="1:7" ht="18.75" x14ac:dyDescent="0.25">
      <c r="A170" s="395" t="s">
        <v>36</v>
      </c>
      <c r="B170" s="396"/>
      <c r="C170" s="396"/>
      <c r="D170" s="396"/>
      <c r="E170" s="396"/>
      <c r="F170" s="397"/>
      <c r="G170" s="2">
        <f>SUM(G171+G192+G196)</f>
        <v>1481</v>
      </c>
    </row>
    <row r="171" spans="1:7" s="10" customFormat="1" ht="15.75" x14ac:dyDescent="0.25">
      <c r="A171" s="3" t="s">
        <v>5</v>
      </c>
      <c r="B171" s="4">
        <v>47</v>
      </c>
      <c r="C171" s="5">
        <v>1</v>
      </c>
      <c r="D171" s="6">
        <v>0</v>
      </c>
      <c r="E171" s="7">
        <v>0</v>
      </c>
      <c r="F171" s="8">
        <v>0</v>
      </c>
      <c r="G171" s="9">
        <f>SUM(G172+G175+G183+G186)</f>
        <v>1405.3</v>
      </c>
    </row>
    <row r="172" spans="1:7" s="18" customFormat="1" ht="47.25" x14ac:dyDescent="0.25">
      <c r="A172" s="11" t="s">
        <v>6</v>
      </c>
      <c r="B172" s="12">
        <v>47</v>
      </c>
      <c r="C172" s="13">
        <v>1</v>
      </c>
      <c r="D172" s="14">
        <v>2</v>
      </c>
      <c r="E172" s="15">
        <v>0</v>
      </c>
      <c r="F172" s="16">
        <v>0</v>
      </c>
      <c r="G172" s="17">
        <f>SUM(G173)</f>
        <v>387.4</v>
      </c>
    </row>
    <row r="173" spans="1:7" ht="15.75" x14ac:dyDescent="0.25">
      <c r="A173" s="11" t="s">
        <v>7</v>
      </c>
      <c r="B173" s="12">
        <v>47</v>
      </c>
      <c r="C173" s="13">
        <v>1</v>
      </c>
      <c r="D173" s="14">
        <v>2</v>
      </c>
      <c r="E173" s="15">
        <v>21420</v>
      </c>
      <c r="F173" s="16">
        <v>0</v>
      </c>
      <c r="G173" s="17">
        <f>SUM(G174)</f>
        <v>387.4</v>
      </c>
    </row>
    <row r="174" spans="1:7" ht="31.5" x14ac:dyDescent="0.25">
      <c r="A174" s="27" t="s">
        <v>8</v>
      </c>
      <c r="B174" s="28">
        <v>47</v>
      </c>
      <c r="C174" s="29">
        <v>1</v>
      </c>
      <c r="D174" s="30">
        <v>2</v>
      </c>
      <c r="E174" s="31">
        <v>21420</v>
      </c>
      <c r="F174" s="32">
        <v>120</v>
      </c>
      <c r="G174" s="33">
        <v>387.4</v>
      </c>
    </row>
    <row r="175" spans="1:7" ht="63" x14ac:dyDescent="0.25">
      <c r="A175" s="34" t="s">
        <v>9</v>
      </c>
      <c r="B175" s="28">
        <v>47</v>
      </c>
      <c r="C175" s="29">
        <v>1</v>
      </c>
      <c r="D175" s="30">
        <v>4</v>
      </c>
      <c r="E175" s="31">
        <v>0</v>
      </c>
      <c r="F175" s="32">
        <v>0</v>
      </c>
      <c r="G175" s="33">
        <f>SUM(G176+G179+G181)</f>
        <v>524.6</v>
      </c>
    </row>
    <row r="176" spans="1:7" ht="15.75" x14ac:dyDescent="0.25">
      <c r="A176" s="34" t="s">
        <v>11</v>
      </c>
      <c r="B176" s="28">
        <v>47</v>
      </c>
      <c r="C176" s="29">
        <v>1</v>
      </c>
      <c r="D176" s="30">
        <v>4</v>
      </c>
      <c r="E176" s="31">
        <v>21520</v>
      </c>
      <c r="F176" s="32">
        <v>0</v>
      </c>
      <c r="G176" s="33">
        <f>SUM(G178+G177)</f>
        <v>508.5</v>
      </c>
    </row>
    <row r="177" spans="1:7" ht="31.5" x14ac:dyDescent="0.25">
      <c r="A177" s="27" t="s">
        <v>8</v>
      </c>
      <c r="B177" s="28">
        <v>47</v>
      </c>
      <c r="C177" s="29">
        <v>1</v>
      </c>
      <c r="D177" s="30">
        <v>4</v>
      </c>
      <c r="E177" s="31">
        <v>21520</v>
      </c>
      <c r="F177" s="32">
        <v>120</v>
      </c>
      <c r="G177" s="33">
        <v>298.2</v>
      </c>
    </row>
    <row r="178" spans="1:7" ht="31.5" x14ac:dyDescent="0.25">
      <c r="A178" s="27" t="s">
        <v>8</v>
      </c>
      <c r="B178" s="28">
        <v>47</v>
      </c>
      <c r="C178" s="29">
        <v>1</v>
      </c>
      <c r="D178" s="30">
        <v>4</v>
      </c>
      <c r="E178" s="31">
        <v>21520</v>
      </c>
      <c r="F178" s="32">
        <v>240</v>
      </c>
      <c r="G178" s="33">
        <v>210.3</v>
      </c>
    </row>
    <row r="179" spans="1:7" ht="31.5" x14ac:dyDescent="0.25">
      <c r="A179" s="34" t="s">
        <v>12</v>
      </c>
      <c r="B179" s="28">
        <v>47</v>
      </c>
      <c r="C179" s="29">
        <v>1</v>
      </c>
      <c r="D179" s="30">
        <v>4</v>
      </c>
      <c r="E179" s="31">
        <v>23520</v>
      </c>
      <c r="F179" s="32">
        <v>0</v>
      </c>
      <c r="G179" s="33">
        <f>SUM(G180)</f>
        <v>3.2</v>
      </c>
    </row>
    <row r="180" spans="1:7" ht="31.5" x14ac:dyDescent="0.25">
      <c r="A180" s="27" t="s">
        <v>8</v>
      </c>
      <c r="B180" s="42">
        <v>47</v>
      </c>
      <c r="C180" s="43">
        <v>1</v>
      </c>
      <c r="D180" s="44">
        <v>4</v>
      </c>
      <c r="E180" s="45">
        <v>23520</v>
      </c>
      <c r="F180" s="46">
        <v>850</v>
      </c>
      <c r="G180" s="33">
        <v>3.2</v>
      </c>
    </row>
    <row r="181" spans="1:7" ht="47.25" x14ac:dyDescent="0.25">
      <c r="A181" s="34" t="s">
        <v>13</v>
      </c>
      <c r="B181" s="28">
        <v>47</v>
      </c>
      <c r="C181" s="29">
        <v>1</v>
      </c>
      <c r="D181" s="30">
        <v>4</v>
      </c>
      <c r="E181" s="31">
        <v>8751120</v>
      </c>
      <c r="F181" s="32">
        <v>0</v>
      </c>
      <c r="G181" s="47">
        <f>SUM(G182)</f>
        <v>12.9</v>
      </c>
    </row>
    <row r="182" spans="1:7" ht="63" x14ac:dyDescent="0.25">
      <c r="A182" s="27" t="s">
        <v>14</v>
      </c>
      <c r="B182" s="28">
        <v>47</v>
      </c>
      <c r="C182" s="29">
        <v>1</v>
      </c>
      <c r="D182" s="30">
        <v>4</v>
      </c>
      <c r="E182" s="31">
        <v>8751120</v>
      </c>
      <c r="F182" s="32">
        <v>500</v>
      </c>
      <c r="G182" s="47">
        <v>12.9</v>
      </c>
    </row>
    <row r="183" spans="1:7" ht="15.75" x14ac:dyDescent="0.25">
      <c r="A183" s="48" t="s">
        <v>15</v>
      </c>
      <c r="B183" s="42">
        <v>47</v>
      </c>
      <c r="C183" s="43">
        <v>1</v>
      </c>
      <c r="D183" s="44">
        <v>11</v>
      </c>
      <c r="E183" s="45">
        <v>0</v>
      </c>
      <c r="F183" s="46">
        <v>0</v>
      </c>
      <c r="G183" s="33">
        <f>SUM(G184)</f>
        <v>21.5</v>
      </c>
    </row>
    <row r="184" spans="1:7" ht="15.75" x14ac:dyDescent="0.25">
      <c r="A184" s="48" t="s">
        <v>16</v>
      </c>
      <c r="B184" s="42">
        <v>47</v>
      </c>
      <c r="C184" s="43">
        <v>1</v>
      </c>
      <c r="D184" s="44">
        <v>11</v>
      </c>
      <c r="E184" s="45">
        <v>703320</v>
      </c>
      <c r="F184" s="46">
        <v>0</v>
      </c>
      <c r="G184" s="33">
        <f>SUM(G185)</f>
        <v>21.5</v>
      </c>
    </row>
    <row r="185" spans="1:7" ht="15.75" x14ac:dyDescent="0.25">
      <c r="A185" s="27" t="s">
        <v>17</v>
      </c>
      <c r="B185" s="28">
        <v>47</v>
      </c>
      <c r="C185" s="29">
        <v>1</v>
      </c>
      <c r="D185" s="30">
        <v>11</v>
      </c>
      <c r="E185" s="31">
        <v>703320</v>
      </c>
      <c r="F185" s="32">
        <v>870</v>
      </c>
      <c r="G185" s="33">
        <v>21.5</v>
      </c>
    </row>
    <row r="186" spans="1:7" s="59" customFormat="1" ht="15.75" x14ac:dyDescent="0.25">
      <c r="A186" s="27" t="s">
        <v>18</v>
      </c>
      <c r="B186" s="28">
        <v>47</v>
      </c>
      <c r="C186" s="29">
        <v>1</v>
      </c>
      <c r="D186" s="30">
        <v>13</v>
      </c>
      <c r="E186" s="31">
        <v>0</v>
      </c>
      <c r="F186" s="32">
        <v>0</v>
      </c>
      <c r="G186" s="33">
        <f>SUM(G187+G190)</f>
        <v>471.8</v>
      </c>
    </row>
    <row r="187" spans="1:7" ht="31.5" x14ac:dyDescent="0.25">
      <c r="A187" s="27" t="s">
        <v>19</v>
      </c>
      <c r="B187" s="28">
        <v>47</v>
      </c>
      <c r="C187" s="29">
        <v>1</v>
      </c>
      <c r="D187" s="30">
        <v>13</v>
      </c>
      <c r="E187" s="31">
        <v>20420</v>
      </c>
      <c r="F187" s="32">
        <v>0</v>
      </c>
      <c r="G187" s="33">
        <f>SUM(G189+G188)</f>
        <v>471.5</v>
      </c>
    </row>
    <row r="188" spans="1:7" ht="31.5" x14ac:dyDescent="0.25">
      <c r="A188" s="27" t="s">
        <v>8</v>
      </c>
      <c r="B188" s="28">
        <v>47</v>
      </c>
      <c r="C188" s="29">
        <v>1</v>
      </c>
      <c r="D188" s="30">
        <v>13</v>
      </c>
      <c r="E188" s="31">
        <v>20420</v>
      </c>
      <c r="F188" s="32">
        <v>120</v>
      </c>
      <c r="G188" s="33">
        <v>356.4</v>
      </c>
    </row>
    <row r="189" spans="1:7" ht="31.5" x14ac:dyDescent="0.25">
      <c r="A189" s="27" t="s">
        <v>8</v>
      </c>
      <c r="B189" s="28">
        <v>47</v>
      </c>
      <c r="C189" s="29">
        <v>1</v>
      </c>
      <c r="D189" s="30">
        <v>13</v>
      </c>
      <c r="E189" s="31">
        <v>20420</v>
      </c>
      <c r="F189" s="32">
        <v>240</v>
      </c>
      <c r="G189" s="33">
        <v>115.1</v>
      </c>
    </row>
    <row r="190" spans="1:7" ht="15.75" x14ac:dyDescent="0.25">
      <c r="A190" s="27" t="s">
        <v>17</v>
      </c>
      <c r="B190" s="28">
        <v>47</v>
      </c>
      <c r="C190" s="29">
        <v>1</v>
      </c>
      <c r="D190" s="30">
        <v>13</v>
      </c>
      <c r="E190" s="31">
        <v>922220</v>
      </c>
      <c r="F190" s="32">
        <v>0</v>
      </c>
      <c r="G190" s="33">
        <f>SUM(G191)</f>
        <v>0.3</v>
      </c>
    </row>
    <row r="191" spans="1:7" ht="31.5" x14ac:dyDescent="0.25">
      <c r="A191" s="27" t="s">
        <v>8</v>
      </c>
      <c r="B191" s="28">
        <v>47</v>
      </c>
      <c r="C191" s="29">
        <v>1</v>
      </c>
      <c r="D191" s="30">
        <v>13</v>
      </c>
      <c r="E191" s="31">
        <v>922220</v>
      </c>
      <c r="F191" s="32">
        <v>850</v>
      </c>
      <c r="G191" s="33">
        <v>0.3</v>
      </c>
    </row>
    <row r="192" spans="1:7" s="10" customFormat="1" ht="15.75" x14ac:dyDescent="0.25">
      <c r="A192" s="50" t="s">
        <v>20</v>
      </c>
      <c r="B192" s="51">
        <v>47</v>
      </c>
      <c r="C192" s="52">
        <v>4</v>
      </c>
      <c r="D192" s="53">
        <v>0</v>
      </c>
      <c r="E192" s="54">
        <v>0</v>
      </c>
      <c r="F192" s="55">
        <v>0</v>
      </c>
      <c r="G192" s="56">
        <f>SUM(G193)</f>
        <v>50</v>
      </c>
    </row>
    <row r="193" spans="1:7" ht="15.75" x14ac:dyDescent="0.25">
      <c r="A193" s="34" t="s">
        <v>21</v>
      </c>
      <c r="B193" s="28">
        <v>47</v>
      </c>
      <c r="C193" s="29">
        <v>4</v>
      </c>
      <c r="D193" s="30">
        <v>9</v>
      </c>
      <c r="E193" s="31">
        <v>0</v>
      </c>
      <c r="F193" s="32">
        <v>0</v>
      </c>
      <c r="G193" s="33">
        <f>G194</f>
        <v>50</v>
      </c>
    </row>
    <row r="194" spans="1:7" ht="15.75" x14ac:dyDescent="0.25">
      <c r="A194" s="34" t="s">
        <v>22</v>
      </c>
      <c r="B194" s="28">
        <v>47</v>
      </c>
      <c r="C194" s="29">
        <v>4</v>
      </c>
      <c r="D194" s="30">
        <v>9</v>
      </c>
      <c r="E194" s="57">
        <v>409420</v>
      </c>
      <c r="F194" s="32">
        <v>0</v>
      </c>
      <c r="G194" s="33">
        <f>SUM(G195)</f>
        <v>50</v>
      </c>
    </row>
    <row r="195" spans="1:7" ht="15.75" x14ac:dyDescent="0.25">
      <c r="A195" s="34" t="s">
        <v>22</v>
      </c>
      <c r="B195" s="28">
        <v>47</v>
      </c>
      <c r="C195" s="29">
        <v>4</v>
      </c>
      <c r="D195" s="30">
        <v>9</v>
      </c>
      <c r="E195" s="31">
        <v>409420</v>
      </c>
      <c r="F195" s="32">
        <v>240</v>
      </c>
      <c r="G195" s="47">
        <v>50</v>
      </c>
    </row>
    <row r="196" spans="1:7" s="10" customFormat="1" ht="15.75" x14ac:dyDescent="0.25">
      <c r="A196" s="50" t="s">
        <v>23</v>
      </c>
      <c r="B196" s="51">
        <v>47</v>
      </c>
      <c r="C196" s="52">
        <v>5</v>
      </c>
      <c r="D196" s="53">
        <v>0</v>
      </c>
      <c r="E196" s="54">
        <v>0</v>
      </c>
      <c r="F196" s="55">
        <v>0</v>
      </c>
      <c r="G196" s="56">
        <f>SUM(G197)</f>
        <v>25.700000000000003</v>
      </c>
    </row>
    <row r="197" spans="1:7" ht="15.75" x14ac:dyDescent="0.25">
      <c r="A197" s="34" t="s">
        <v>24</v>
      </c>
      <c r="B197" s="28">
        <v>47</v>
      </c>
      <c r="C197" s="29">
        <v>5</v>
      </c>
      <c r="D197" s="30">
        <v>3</v>
      </c>
      <c r="E197" s="31">
        <v>0</v>
      </c>
      <c r="F197" s="32">
        <v>0</v>
      </c>
      <c r="G197" s="47">
        <f>SUM(G198+G200+G202+G204)</f>
        <v>25.700000000000003</v>
      </c>
    </row>
    <row r="198" spans="1:7" ht="15.75" x14ac:dyDescent="0.25">
      <c r="A198" s="34" t="s">
        <v>25</v>
      </c>
      <c r="B198" s="28">
        <v>47</v>
      </c>
      <c r="C198" s="29">
        <v>5</v>
      </c>
      <c r="D198" s="30">
        <v>3</v>
      </c>
      <c r="E198" s="31">
        <v>500120</v>
      </c>
      <c r="F198" s="32">
        <v>0</v>
      </c>
      <c r="G198" s="47">
        <f>SUM(G199)</f>
        <v>16.600000000000001</v>
      </c>
    </row>
    <row r="199" spans="1:7" ht="31.5" x14ac:dyDescent="0.25">
      <c r="A199" s="27" t="s">
        <v>8</v>
      </c>
      <c r="B199" s="28">
        <v>47</v>
      </c>
      <c r="C199" s="29">
        <v>5</v>
      </c>
      <c r="D199" s="30">
        <v>3</v>
      </c>
      <c r="E199" s="31">
        <v>500120</v>
      </c>
      <c r="F199" s="32">
        <v>240</v>
      </c>
      <c r="G199" s="47">
        <v>16.600000000000001</v>
      </c>
    </row>
    <row r="200" spans="1:7" ht="15.75" x14ac:dyDescent="0.25">
      <c r="A200" s="27" t="s">
        <v>26</v>
      </c>
      <c r="B200" s="28">
        <v>47</v>
      </c>
      <c r="C200" s="29">
        <v>5</v>
      </c>
      <c r="D200" s="30">
        <v>3</v>
      </c>
      <c r="E200" s="31">
        <v>500320</v>
      </c>
      <c r="F200" s="32">
        <v>0</v>
      </c>
      <c r="G200" s="47">
        <f>SUM(G201)</f>
        <v>0</v>
      </c>
    </row>
    <row r="201" spans="1:7" ht="31.5" x14ac:dyDescent="0.25">
      <c r="A201" s="27" t="s">
        <v>8</v>
      </c>
      <c r="B201" s="28">
        <v>47</v>
      </c>
      <c r="C201" s="29">
        <v>5</v>
      </c>
      <c r="D201" s="30">
        <v>3</v>
      </c>
      <c r="E201" s="31">
        <v>500320</v>
      </c>
      <c r="F201" s="32">
        <v>240</v>
      </c>
      <c r="G201" s="47">
        <v>0</v>
      </c>
    </row>
    <row r="202" spans="1:7" ht="15.75" x14ac:dyDescent="0.25">
      <c r="A202" s="27" t="s">
        <v>27</v>
      </c>
      <c r="B202" s="28">
        <v>47</v>
      </c>
      <c r="C202" s="29">
        <v>5</v>
      </c>
      <c r="D202" s="30">
        <v>3</v>
      </c>
      <c r="E202" s="31">
        <v>500420</v>
      </c>
      <c r="F202" s="32">
        <v>0</v>
      </c>
      <c r="G202" s="47">
        <f>SUM(G203)</f>
        <v>0</v>
      </c>
    </row>
    <row r="203" spans="1:7" ht="31.5" x14ac:dyDescent="0.25">
      <c r="A203" s="27" t="s">
        <v>8</v>
      </c>
      <c r="B203" s="28">
        <v>47</v>
      </c>
      <c r="C203" s="29">
        <v>5</v>
      </c>
      <c r="D203" s="30">
        <v>3</v>
      </c>
      <c r="E203" s="31">
        <v>500420</v>
      </c>
      <c r="F203" s="32">
        <v>240</v>
      </c>
      <c r="G203" s="47">
        <v>0</v>
      </c>
    </row>
    <row r="204" spans="1:7" ht="15.75" x14ac:dyDescent="0.25">
      <c r="A204" s="27" t="s">
        <v>28</v>
      </c>
      <c r="B204" s="28">
        <v>47</v>
      </c>
      <c r="C204" s="29">
        <v>5</v>
      </c>
      <c r="D204" s="30">
        <v>3</v>
      </c>
      <c r="E204" s="31">
        <v>500520</v>
      </c>
      <c r="F204" s="32">
        <v>0</v>
      </c>
      <c r="G204" s="47">
        <f>SUM(G205)</f>
        <v>9.1</v>
      </c>
    </row>
    <row r="205" spans="1:7" ht="31.5" x14ac:dyDescent="0.25">
      <c r="A205" s="27" t="s">
        <v>8</v>
      </c>
      <c r="B205" s="28">
        <v>47</v>
      </c>
      <c r="C205" s="29">
        <v>5</v>
      </c>
      <c r="D205" s="30">
        <v>3</v>
      </c>
      <c r="E205" s="31">
        <v>500520</v>
      </c>
      <c r="F205" s="32">
        <v>240</v>
      </c>
      <c r="G205" s="47">
        <v>9.1</v>
      </c>
    </row>
    <row r="206" spans="1:7" ht="37.5" x14ac:dyDescent="0.3">
      <c r="A206" s="69" t="s">
        <v>37</v>
      </c>
      <c r="B206" s="70">
        <v>50</v>
      </c>
      <c r="C206" s="71">
        <v>0</v>
      </c>
      <c r="D206" s="71">
        <v>0</v>
      </c>
      <c r="E206" s="72">
        <v>0</v>
      </c>
      <c r="F206" s="70">
        <v>0</v>
      </c>
      <c r="G206" s="73">
        <f>G207+G241+G244+G256+G259+G266+G273</f>
        <v>34152.400000000001</v>
      </c>
    </row>
    <row r="207" spans="1:7" ht="15.75" x14ac:dyDescent="0.25">
      <c r="A207" s="74" t="s">
        <v>5</v>
      </c>
      <c r="B207" s="75">
        <v>50</v>
      </c>
      <c r="C207" s="76">
        <v>1</v>
      </c>
      <c r="D207" s="76">
        <v>0</v>
      </c>
      <c r="E207" s="77">
        <v>0</v>
      </c>
      <c r="F207" s="75">
        <v>0</v>
      </c>
      <c r="G207" s="78">
        <f>G212+G217+G226</f>
        <v>8610.7000000000007</v>
      </c>
    </row>
    <row r="208" spans="1:7" ht="47.25" x14ac:dyDescent="0.25">
      <c r="A208" s="79" t="s">
        <v>6</v>
      </c>
      <c r="B208" s="80">
        <v>50</v>
      </c>
      <c r="C208" s="81">
        <v>1</v>
      </c>
      <c r="D208" s="81">
        <v>2</v>
      </c>
      <c r="E208" s="82">
        <v>0</v>
      </c>
      <c r="F208" s="83">
        <v>0</v>
      </c>
      <c r="G208" s="84"/>
    </row>
    <row r="209" spans="1:7" ht="15.75" x14ac:dyDescent="0.25">
      <c r="A209" s="86" t="s">
        <v>7</v>
      </c>
      <c r="B209" s="80">
        <v>50</v>
      </c>
      <c r="C209" s="87">
        <v>1</v>
      </c>
      <c r="D209" s="87">
        <v>2</v>
      </c>
      <c r="E209" s="88">
        <v>20000</v>
      </c>
      <c r="F209" s="80">
        <v>0</v>
      </c>
      <c r="G209" s="89"/>
    </row>
    <row r="210" spans="1:7" ht="15.75" x14ac:dyDescent="0.25">
      <c r="A210" s="86" t="s">
        <v>7</v>
      </c>
      <c r="B210" s="80">
        <v>50</v>
      </c>
      <c r="C210" s="87">
        <v>1</v>
      </c>
      <c r="D210" s="87">
        <v>2</v>
      </c>
      <c r="E210" s="88">
        <v>20300</v>
      </c>
      <c r="F210" s="80">
        <v>0</v>
      </c>
      <c r="G210" s="89"/>
    </row>
    <row r="211" spans="1:7" ht="31.5" x14ac:dyDescent="0.25">
      <c r="A211" s="86" t="s">
        <v>8</v>
      </c>
      <c r="B211" s="80">
        <v>50</v>
      </c>
      <c r="C211" s="87">
        <v>1</v>
      </c>
      <c r="D211" s="87">
        <v>2</v>
      </c>
      <c r="E211" s="88">
        <v>20300</v>
      </c>
      <c r="F211" s="80">
        <v>500</v>
      </c>
      <c r="G211" s="89"/>
    </row>
    <row r="212" spans="1:7" ht="63" x14ac:dyDescent="0.25">
      <c r="A212" s="79" t="s">
        <v>38</v>
      </c>
      <c r="B212" s="90">
        <v>50</v>
      </c>
      <c r="C212" s="81">
        <v>1</v>
      </c>
      <c r="D212" s="81">
        <v>3</v>
      </c>
      <c r="E212" s="82">
        <v>0</v>
      </c>
      <c r="F212" s="83">
        <v>0</v>
      </c>
      <c r="G212" s="84">
        <f>SUM(G213)</f>
        <v>142.4</v>
      </c>
    </row>
    <row r="213" spans="1:7" ht="15.75" x14ac:dyDescent="0.25">
      <c r="A213" s="86" t="s">
        <v>7</v>
      </c>
      <c r="B213" s="80">
        <v>50</v>
      </c>
      <c r="C213" s="87">
        <v>1</v>
      </c>
      <c r="D213" s="87">
        <v>3</v>
      </c>
      <c r="E213" s="88">
        <v>20000</v>
      </c>
      <c r="F213" s="80">
        <v>0</v>
      </c>
      <c r="G213" s="89">
        <f>SUM(G214)</f>
        <v>142.4</v>
      </c>
    </row>
    <row r="214" spans="1:7" ht="31.5" x14ac:dyDescent="0.25">
      <c r="A214" s="86" t="s">
        <v>39</v>
      </c>
      <c r="B214" s="80">
        <v>50</v>
      </c>
      <c r="C214" s="87">
        <v>1</v>
      </c>
      <c r="D214" s="87">
        <v>3</v>
      </c>
      <c r="E214" s="88">
        <v>21020</v>
      </c>
      <c r="F214" s="80">
        <v>0</v>
      </c>
      <c r="G214" s="89">
        <f>SUM(G215+G216)</f>
        <v>142.4</v>
      </c>
    </row>
    <row r="215" spans="1:7" s="97" customFormat="1" ht="31.5" x14ac:dyDescent="0.25">
      <c r="A215" s="91" t="s">
        <v>8</v>
      </c>
      <c r="B215" s="92">
        <v>50</v>
      </c>
      <c r="C215" s="93">
        <v>1</v>
      </c>
      <c r="D215" s="93">
        <v>3</v>
      </c>
      <c r="E215" s="94">
        <v>21020</v>
      </c>
      <c r="F215" s="92">
        <v>120</v>
      </c>
      <c r="G215" s="95">
        <v>82.5</v>
      </c>
    </row>
    <row r="216" spans="1:7" s="97" customFormat="1" ht="31.5" x14ac:dyDescent="0.25">
      <c r="A216" s="91" t="s">
        <v>8</v>
      </c>
      <c r="B216" s="92">
        <v>50</v>
      </c>
      <c r="C216" s="93">
        <v>1</v>
      </c>
      <c r="D216" s="93">
        <v>3</v>
      </c>
      <c r="E216" s="94">
        <v>21120</v>
      </c>
      <c r="F216" s="92">
        <v>120</v>
      </c>
      <c r="G216" s="95">
        <v>59.9</v>
      </c>
    </row>
    <row r="217" spans="1:7" ht="63" x14ac:dyDescent="0.25">
      <c r="A217" s="79" t="s">
        <v>9</v>
      </c>
      <c r="B217" s="90">
        <v>50</v>
      </c>
      <c r="C217" s="81">
        <v>1</v>
      </c>
      <c r="D217" s="81">
        <v>4</v>
      </c>
      <c r="E217" s="82">
        <v>0</v>
      </c>
      <c r="F217" s="83">
        <v>0</v>
      </c>
      <c r="G217" s="84">
        <f>G218+G224</f>
        <v>7064.4000000000005</v>
      </c>
    </row>
    <row r="218" spans="1:7" ht="15.75" x14ac:dyDescent="0.25">
      <c r="A218" s="86" t="s">
        <v>7</v>
      </c>
      <c r="B218" s="80">
        <v>50</v>
      </c>
      <c r="C218" s="87">
        <v>1</v>
      </c>
      <c r="D218" s="87">
        <v>4</v>
      </c>
      <c r="E218" s="88">
        <v>20000</v>
      </c>
      <c r="F218" s="80">
        <v>0</v>
      </c>
      <c r="G218" s="89">
        <f>G219+G222</f>
        <v>6234.4000000000005</v>
      </c>
    </row>
    <row r="219" spans="1:7" ht="15.75" x14ac:dyDescent="0.25">
      <c r="A219" s="86" t="s">
        <v>11</v>
      </c>
      <c r="B219" s="80">
        <v>50</v>
      </c>
      <c r="C219" s="87">
        <v>1</v>
      </c>
      <c r="D219" s="87">
        <v>4</v>
      </c>
      <c r="E219" s="88">
        <v>21520</v>
      </c>
      <c r="F219" s="80">
        <v>0</v>
      </c>
      <c r="G219" s="89">
        <f>SUM(G220+G221)</f>
        <v>5897.2000000000007</v>
      </c>
    </row>
    <row r="220" spans="1:7" s="97" customFormat="1" ht="31.5" x14ac:dyDescent="0.25">
      <c r="A220" s="91" t="s">
        <v>8</v>
      </c>
      <c r="B220" s="92">
        <v>50</v>
      </c>
      <c r="C220" s="93">
        <v>1</v>
      </c>
      <c r="D220" s="93">
        <v>4</v>
      </c>
      <c r="E220" s="94">
        <v>21520</v>
      </c>
      <c r="F220" s="92">
        <v>120</v>
      </c>
      <c r="G220" s="95">
        <v>3049.4</v>
      </c>
    </row>
    <row r="221" spans="1:7" s="97" customFormat="1" ht="31.5" x14ac:dyDescent="0.25">
      <c r="A221" s="91" t="s">
        <v>8</v>
      </c>
      <c r="B221" s="92">
        <v>50</v>
      </c>
      <c r="C221" s="93">
        <v>1</v>
      </c>
      <c r="D221" s="93">
        <v>4</v>
      </c>
      <c r="E221" s="94">
        <v>21520</v>
      </c>
      <c r="F221" s="92">
        <v>240</v>
      </c>
      <c r="G221" s="95">
        <v>2847.8</v>
      </c>
    </row>
    <row r="222" spans="1:7" ht="15.75" x14ac:dyDescent="0.25">
      <c r="A222" s="86" t="s">
        <v>10</v>
      </c>
      <c r="B222" s="80">
        <v>50</v>
      </c>
      <c r="C222" s="87">
        <v>1</v>
      </c>
      <c r="D222" s="87">
        <v>4</v>
      </c>
      <c r="E222" s="88">
        <v>21320</v>
      </c>
      <c r="F222" s="80">
        <v>0</v>
      </c>
      <c r="G222" s="89">
        <f>SUM(G223)</f>
        <v>337.2</v>
      </c>
    </row>
    <row r="223" spans="1:7" s="97" customFormat="1" ht="31.5" x14ac:dyDescent="0.25">
      <c r="A223" s="91" t="s">
        <v>8</v>
      </c>
      <c r="B223" s="92">
        <v>50</v>
      </c>
      <c r="C223" s="93">
        <v>1</v>
      </c>
      <c r="D223" s="93">
        <v>4</v>
      </c>
      <c r="E223" s="94">
        <v>21320</v>
      </c>
      <c r="F223" s="92">
        <v>120</v>
      </c>
      <c r="G223" s="95">
        <v>337.2</v>
      </c>
    </row>
    <row r="224" spans="1:7" ht="31.5" x14ac:dyDescent="0.25">
      <c r="A224" s="86" t="s">
        <v>12</v>
      </c>
      <c r="B224" s="80">
        <v>50</v>
      </c>
      <c r="C224" s="87">
        <v>1</v>
      </c>
      <c r="D224" s="87">
        <v>4</v>
      </c>
      <c r="E224" s="88">
        <v>23520</v>
      </c>
      <c r="F224" s="80">
        <v>0</v>
      </c>
      <c r="G224" s="89">
        <f>SUM(G225)</f>
        <v>830</v>
      </c>
    </row>
    <row r="225" spans="1:7" s="97" customFormat="1" ht="31.5" x14ac:dyDescent="0.25">
      <c r="A225" s="91" t="s">
        <v>8</v>
      </c>
      <c r="B225" s="92">
        <v>50</v>
      </c>
      <c r="C225" s="93">
        <v>1</v>
      </c>
      <c r="D225" s="93">
        <v>4</v>
      </c>
      <c r="E225" s="94">
        <v>23520</v>
      </c>
      <c r="F225" s="92">
        <v>850</v>
      </c>
      <c r="G225" s="95">
        <v>830</v>
      </c>
    </row>
    <row r="226" spans="1:7" ht="15.75" x14ac:dyDescent="0.25">
      <c r="A226" s="79" t="s">
        <v>18</v>
      </c>
      <c r="B226" s="90">
        <v>50</v>
      </c>
      <c r="C226" s="81">
        <v>1</v>
      </c>
      <c r="D226" s="81">
        <v>13</v>
      </c>
      <c r="E226" s="82">
        <v>0</v>
      </c>
      <c r="F226" s="83">
        <v>0</v>
      </c>
      <c r="G226" s="84">
        <f>SUM(G227+G229+G233+G235+G237+G239)</f>
        <v>1403.8999999999999</v>
      </c>
    </row>
    <row r="227" spans="1:7" ht="31.5" x14ac:dyDescent="0.25">
      <c r="A227" s="86" t="s">
        <v>40</v>
      </c>
      <c r="B227" s="80">
        <v>50</v>
      </c>
      <c r="C227" s="87">
        <v>1</v>
      </c>
      <c r="D227" s="87">
        <v>13</v>
      </c>
      <c r="E227" s="88">
        <v>920000</v>
      </c>
      <c r="F227" s="80">
        <v>0</v>
      </c>
      <c r="G227" s="89">
        <f>SUM(G228)</f>
        <v>0</v>
      </c>
    </row>
    <row r="228" spans="1:7" s="97" customFormat="1" ht="31.5" x14ac:dyDescent="0.25">
      <c r="A228" s="91" t="s">
        <v>8</v>
      </c>
      <c r="B228" s="92">
        <v>50</v>
      </c>
      <c r="C228" s="93">
        <v>1</v>
      </c>
      <c r="D228" s="93">
        <v>13</v>
      </c>
      <c r="E228" s="94">
        <v>920000</v>
      </c>
      <c r="F228" s="92">
        <v>500</v>
      </c>
      <c r="G228" s="95"/>
    </row>
    <row r="229" spans="1:7" ht="15.75" x14ac:dyDescent="0.25">
      <c r="A229" s="86" t="s">
        <v>7</v>
      </c>
      <c r="B229" s="80">
        <v>50</v>
      </c>
      <c r="C229" s="87">
        <v>1</v>
      </c>
      <c r="D229" s="87">
        <v>13</v>
      </c>
      <c r="E229" s="88">
        <v>20000</v>
      </c>
      <c r="F229" s="80">
        <v>0</v>
      </c>
      <c r="G229" s="89">
        <f>SUM(G230)</f>
        <v>966.4</v>
      </c>
    </row>
    <row r="230" spans="1:7" ht="31.5" x14ac:dyDescent="0.25">
      <c r="A230" s="86" t="s">
        <v>19</v>
      </c>
      <c r="B230" s="80">
        <v>50</v>
      </c>
      <c r="C230" s="87">
        <v>1</v>
      </c>
      <c r="D230" s="87">
        <v>13</v>
      </c>
      <c r="E230" s="88">
        <v>20420</v>
      </c>
      <c r="F230" s="80">
        <v>0</v>
      </c>
      <c r="G230" s="89">
        <f>SUM(G231+G232)</f>
        <v>966.4</v>
      </c>
    </row>
    <row r="231" spans="1:7" s="97" customFormat="1" ht="31.5" x14ac:dyDescent="0.25">
      <c r="A231" s="91" t="s">
        <v>8</v>
      </c>
      <c r="B231" s="92">
        <v>50</v>
      </c>
      <c r="C231" s="93">
        <v>1</v>
      </c>
      <c r="D231" s="93">
        <v>13</v>
      </c>
      <c r="E231" s="94">
        <v>20420</v>
      </c>
      <c r="F231" s="92">
        <v>120</v>
      </c>
      <c r="G231" s="95">
        <v>527.4</v>
      </c>
    </row>
    <row r="232" spans="1:7" s="97" customFormat="1" ht="31.5" x14ac:dyDescent="0.25">
      <c r="A232" s="91" t="s">
        <v>8</v>
      </c>
      <c r="B232" s="92">
        <v>50</v>
      </c>
      <c r="C232" s="93">
        <v>1</v>
      </c>
      <c r="D232" s="93">
        <v>13</v>
      </c>
      <c r="E232" s="94">
        <v>20420</v>
      </c>
      <c r="F232" s="92">
        <v>240</v>
      </c>
      <c r="G232" s="95">
        <v>439</v>
      </c>
    </row>
    <row r="233" spans="1:7" ht="31.5" x14ac:dyDescent="0.25">
      <c r="A233" s="86" t="s">
        <v>41</v>
      </c>
      <c r="B233" s="80">
        <v>50</v>
      </c>
      <c r="C233" s="87">
        <v>1</v>
      </c>
      <c r="D233" s="87">
        <v>13</v>
      </c>
      <c r="E233" s="88">
        <v>8750000</v>
      </c>
      <c r="F233" s="80">
        <v>0</v>
      </c>
      <c r="G233" s="89">
        <f>SUM(G234)</f>
        <v>189.2</v>
      </c>
    </row>
    <row r="234" spans="1:7" s="97" customFormat="1" ht="31.5" x14ac:dyDescent="0.25">
      <c r="A234" s="91" t="s">
        <v>8</v>
      </c>
      <c r="B234" s="92">
        <v>50</v>
      </c>
      <c r="C234" s="93">
        <v>1</v>
      </c>
      <c r="D234" s="93">
        <v>13</v>
      </c>
      <c r="E234" s="94">
        <v>8757160</v>
      </c>
      <c r="F234" s="92">
        <v>530</v>
      </c>
      <c r="G234" s="95">
        <v>189.2</v>
      </c>
    </row>
    <row r="235" spans="1:7" ht="47.25" x14ac:dyDescent="0.25">
      <c r="A235" s="86" t="s">
        <v>42</v>
      </c>
      <c r="B235" s="80">
        <v>50</v>
      </c>
      <c r="C235" s="87">
        <v>1</v>
      </c>
      <c r="D235" s="87">
        <v>13</v>
      </c>
      <c r="E235" s="88">
        <v>8750000</v>
      </c>
      <c r="F235" s="80">
        <v>0</v>
      </c>
      <c r="G235" s="89">
        <f>SUM(G236)</f>
        <v>197.8</v>
      </c>
    </row>
    <row r="236" spans="1:7" s="97" customFormat="1" ht="31.5" x14ac:dyDescent="0.25">
      <c r="A236" s="91" t="s">
        <v>8</v>
      </c>
      <c r="B236" s="92">
        <v>50</v>
      </c>
      <c r="C236" s="93">
        <v>1</v>
      </c>
      <c r="D236" s="93">
        <v>13</v>
      </c>
      <c r="E236" s="94">
        <v>8757150</v>
      </c>
      <c r="F236" s="92">
        <v>530</v>
      </c>
      <c r="G236" s="95">
        <v>197.8</v>
      </c>
    </row>
    <row r="237" spans="1:7" ht="78.75" x14ac:dyDescent="0.25">
      <c r="A237" s="86" t="s">
        <v>43</v>
      </c>
      <c r="B237" s="80">
        <v>50</v>
      </c>
      <c r="C237" s="87">
        <v>1</v>
      </c>
      <c r="D237" s="87">
        <v>13</v>
      </c>
      <c r="E237" s="88">
        <v>7950000</v>
      </c>
      <c r="F237" s="80">
        <v>0</v>
      </c>
      <c r="G237" s="89">
        <f>SUM(G238)</f>
        <v>0.5</v>
      </c>
    </row>
    <row r="238" spans="1:7" s="97" customFormat="1" ht="31.5" x14ac:dyDescent="0.25">
      <c r="A238" s="91" t="s">
        <v>8</v>
      </c>
      <c r="B238" s="92">
        <v>50</v>
      </c>
      <c r="C238" s="93">
        <v>1</v>
      </c>
      <c r="D238" s="93">
        <v>13</v>
      </c>
      <c r="E238" s="94" t="s">
        <v>44</v>
      </c>
      <c r="F238" s="92">
        <v>240</v>
      </c>
      <c r="G238" s="95">
        <v>0.5</v>
      </c>
    </row>
    <row r="239" spans="1:7" ht="47.25" x14ac:dyDescent="0.25">
      <c r="A239" s="86" t="s">
        <v>45</v>
      </c>
      <c r="B239" s="80">
        <v>50</v>
      </c>
      <c r="C239" s="87">
        <v>1</v>
      </c>
      <c r="D239" s="87">
        <v>13</v>
      </c>
      <c r="E239" s="88">
        <v>7950000</v>
      </c>
      <c r="F239" s="80">
        <v>0</v>
      </c>
      <c r="G239" s="89">
        <f>SUM(G240)</f>
        <v>50</v>
      </c>
    </row>
    <row r="240" spans="1:7" s="97" customFormat="1" ht="31.5" x14ac:dyDescent="0.25">
      <c r="A240" s="91" t="s">
        <v>8</v>
      </c>
      <c r="B240" s="92">
        <v>50</v>
      </c>
      <c r="C240" s="93">
        <v>1</v>
      </c>
      <c r="D240" s="93">
        <v>13</v>
      </c>
      <c r="E240" s="94" t="s">
        <v>46</v>
      </c>
      <c r="F240" s="92">
        <v>240</v>
      </c>
      <c r="G240" s="95">
        <v>50</v>
      </c>
    </row>
    <row r="241" spans="1:7" ht="32.25" thickBot="1" x14ac:dyDescent="0.3">
      <c r="A241" s="74" t="s">
        <v>47</v>
      </c>
      <c r="B241" s="75">
        <v>50</v>
      </c>
      <c r="C241" s="76">
        <v>3</v>
      </c>
      <c r="D241" s="76">
        <v>0</v>
      </c>
      <c r="E241" s="77">
        <v>0</v>
      </c>
      <c r="F241" s="75">
        <v>0</v>
      </c>
      <c r="G241" s="78">
        <f>G242</f>
        <v>325.60000000000002</v>
      </c>
    </row>
    <row r="242" spans="1:7" ht="48" thickBot="1" x14ac:dyDescent="0.3">
      <c r="A242" s="98" t="s">
        <v>48</v>
      </c>
      <c r="B242" s="80">
        <v>50</v>
      </c>
      <c r="C242" s="87">
        <v>3</v>
      </c>
      <c r="D242" s="87">
        <v>9</v>
      </c>
      <c r="E242" s="88">
        <v>20000</v>
      </c>
      <c r="F242" s="80">
        <v>0</v>
      </c>
      <c r="G242" s="89">
        <f>SUM(G243)</f>
        <v>325.60000000000002</v>
      </c>
    </row>
    <row r="243" spans="1:7" s="97" customFormat="1" ht="31.5" x14ac:dyDescent="0.25">
      <c r="A243" s="91" t="s">
        <v>8</v>
      </c>
      <c r="B243" s="92">
        <v>50</v>
      </c>
      <c r="C243" s="93">
        <v>3</v>
      </c>
      <c r="D243" s="93">
        <v>9</v>
      </c>
      <c r="E243" s="94">
        <v>20420</v>
      </c>
      <c r="F243" s="92">
        <v>120</v>
      </c>
      <c r="G243" s="95">
        <v>325.60000000000002</v>
      </c>
    </row>
    <row r="244" spans="1:7" ht="15.75" x14ac:dyDescent="0.25">
      <c r="A244" s="74" t="s">
        <v>20</v>
      </c>
      <c r="B244" s="75">
        <v>50</v>
      </c>
      <c r="C244" s="76">
        <v>4</v>
      </c>
      <c r="D244" s="76">
        <v>0</v>
      </c>
      <c r="E244" s="77">
        <v>0</v>
      </c>
      <c r="F244" s="75">
        <v>0</v>
      </c>
      <c r="G244" s="78">
        <f>G246+G249+G251+G254</f>
        <v>11096.9</v>
      </c>
    </row>
    <row r="245" spans="1:7" ht="16.5" thickBot="1" x14ac:dyDescent="0.3">
      <c r="A245" s="99" t="s">
        <v>49</v>
      </c>
      <c r="B245" s="75">
        <v>50</v>
      </c>
      <c r="C245" s="76">
        <v>4</v>
      </c>
      <c r="D245" s="76">
        <v>1</v>
      </c>
      <c r="E245" s="77">
        <v>0</v>
      </c>
      <c r="F245" s="75">
        <v>0</v>
      </c>
      <c r="G245" s="78"/>
    </row>
    <row r="246" spans="1:7" ht="32.25" thickBot="1" x14ac:dyDescent="0.3">
      <c r="A246" s="98" t="s">
        <v>50</v>
      </c>
      <c r="B246" s="80">
        <v>50</v>
      </c>
      <c r="C246" s="87">
        <v>4</v>
      </c>
      <c r="D246" s="87">
        <v>1</v>
      </c>
      <c r="E246" s="88">
        <v>8750000</v>
      </c>
      <c r="F246" s="80">
        <v>0</v>
      </c>
      <c r="G246" s="89">
        <f>SUM(G247)</f>
        <v>189</v>
      </c>
    </row>
    <row r="247" spans="1:7" s="97" customFormat="1" ht="31.5" x14ac:dyDescent="0.25">
      <c r="A247" s="91" t="s">
        <v>8</v>
      </c>
      <c r="B247" s="92">
        <v>50</v>
      </c>
      <c r="C247" s="93">
        <v>4</v>
      </c>
      <c r="D247" s="93">
        <v>1</v>
      </c>
      <c r="E247" s="94">
        <v>8757120</v>
      </c>
      <c r="F247" s="92">
        <v>530</v>
      </c>
      <c r="G247" s="95">
        <v>189</v>
      </c>
    </row>
    <row r="248" spans="1:7" ht="16.5" thickBot="1" x14ac:dyDescent="0.3">
      <c r="A248" s="99" t="s">
        <v>21</v>
      </c>
      <c r="B248" s="75">
        <v>50</v>
      </c>
      <c r="C248" s="76">
        <v>4</v>
      </c>
      <c r="D248" s="76">
        <v>9</v>
      </c>
      <c r="E248" s="77">
        <v>0</v>
      </c>
      <c r="F248" s="75">
        <v>0</v>
      </c>
      <c r="G248" s="78"/>
    </row>
    <row r="249" spans="1:7" ht="63.75" thickBot="1" x14ac:dyDescent="0.3">
      <c r="A249" s="98" t="s">
        <v>51</v>
      </c>
      <c r="B249" s="80">
        <v>50</v>
      </c>
      <c r="C249" s="87">
        <v>4</v>
      </c>
      <c r="D249" s="87">
        <v>9</v>
      </c>
      <c r="E249" s="88">
        <v>8750000</v>
      </c>
      <c r="F249" s="80">
        <v>0</v>
      </c>
      <c r="G249" s="89">
        <f>SUM(G250)</f>
        <v>8325</v>
      </c>
    </row>
    <row r="250" spans="1:7" s="97" customFormat="1" ht="32.25" thickBot="1" x14ac:dyDescent="0.3">
      <c r="A250" s="91" t="s">
        <v>8</v>
      </c>
      <c r="B250" s="92">
        <v>50</v>
      </c>
      <c r="C250" s="93">
        <v>4</v>
      </c>
      <c r="D250" s="93">
        <v>9</v>
      </c>
      <c r="E250" s="94">
        <v>8757620</v>
      </c>
      <c r="F250" s="92">
        <v>520</v>
      </c>
      <c r="G250" s="95">
        <v>8325</v>
      </c>
    </row>
    <row r="251" spans="1:7" ht="32.25" thickBot="1" x14ac:dyDescent="0.3">
      <c r="A251" s="98" t="s">
        <v>52</v>
      </c>
      <c r="B251" s="80">
        <v>50</v>
      </c>
      <c r="C251" s="87">
        <v>4</v>
      </c>
      <c r="D251" s="87">
        <v>9</v>
      </c>
      <c r="E251" s="100" t="s">
        <v>53</v>
      </c>
      <c r="F251" s="80">
        <v>0</v>
      </c>
      <c r="G251" s="89">
        <f>SUM(G252)</f>
        <v>2362.9</v>
      </c>
    </row>
    <row r="252" spans="1:7" s="97" customFormat="1" ht="31.5" x14ac:dyDescent="0.25">
      <c r="A252" s="91" t="s">
        <v>8</v>
      </c>
      <c r="B252" s="92">
        <v>50</v>
      </c>
      <c r="C252" s="93">
        <v>4</v>
      </c>
      <c r="D252" s="93">
        <v>9</v>
      </c>
      <c r="E252" s="101" t="s">
        <v>54</v>
      </c>
      <c r="F252" s="92">
        <v>240</v>
      </c>
      <c r="G252" s="95">
        <v>2362.9</v>
      </c>
    </row>
    <row r="253" spans="1:7" ht="16.5" thickBot="1" x14ac:dyDescent="0.3">
      <c r="A253" s="99" t="s">
        <v>55</v>
      </c>
      <c r="B253" s="75">
        <v>50</v>
      </c>
      <c r="C253" s="76">
        <v>4</v>
      </c>
      <c r="D253" s="76">
        <v>12</v>
      </c>
      <c r="E253" s="77">
        <v>0</v>
      </c>
      <c r="F253" s="75">
        <v>0</v>
      </c>
      <c r="G253" s="78"/>
    </row>
    <row r="254" spans="1:7" ht="32.25" thickBot="1" x14ac:dyDescent="0.3">
      <c r="A254" s="98" t="s">
        <v>56</v>
      </c>
      <c r="B254" s="80">
        <v>50</v>
      </c>
      <c r="C254" s="87">
        <v>4</v>
      </c>
      <c r="D254" s="87">
        <v>12</v>
      </c>
      <c r="E254" s="88">
        <v>7950000</v>
      </c>
      <c r="F254" s="80">
        <v>0</v>
      </c>
      <c r="G254" s="89">
        <f>SUM(G255)</f>
        <v>220</v>
      </c>
    </row>
    <row r="255" spans="1:7" s="97" customFormat="1" ht="31.5" x14ac:dyDescent="0.25">
      <c r="A255" s="91" t="s">
        <v>8</v>
      </c>
      <c r="B255" s="92">
        <v>50</v>
      </c>
      <c r="C255" s="93">
        <v>4</v>
      </c>
      <c r="D255" s="93">
        <v>12</v>
      </c>
      <c r="E255" s="94" t="s">
        <v>57</v>
      </c>
      <c r="F255" s="92">
        <v>240</v>
      </c>
      <c r="G255" s="95">
        <v>220</v>
      </c>
    </row>
    <row r="256" spans="1:7" ht="15.75" x14ac:dyDescent="0.25">
      <c r="A256" s="74" t="s">
        <v>58</v>
      </c>
      <c r="B256" s="75">
        <v>50</v>
      </c>
      <c r="C256" s="76">
        <v>7</v>
      </c>
      <c r="D256" s="76">
        <v>0</v>
      </c>
      <c r="E256" s="77">
        <v>0</v>
      </c>
      <c r="F256" s="75">
        <v>0</v>
      </c>
      <c r="G256" s="78">
        <f>G257</f>
        <v>358</v>
      </c>
    </row>
    <row r="257" spans="1:7" ht="47.25" x14ac:dyDescent="0.25">
      <c r="A257" s="86" t="s">
        <v>42</v>
      </c>
      <c r="B257" s="80">
        <v>50</v>
      </c>
      <c r="C257" s="87">
        <v>7</v>
      </c>
      <c r="D257" s="87">
        <v>9</v>
      </c>
      <c r="E257" s="88">
        <v>8750000</v>
      </c>
      <c r="F257" s="80">
        <v>0</v>
      </c>
      <c r="G257" s="89">
        <f>SUM(G258)</f>
        <v>358</v>
      </c>
    </row>
    <row r="258" spans="1:7" s="97" customFormat="1" ht="31.5" x14ac:dyDescent="0.25">
      <c r="A258" s="91" t="s">
        <v>8</v>
      </c>
      <c r="B258" s="92">
        <v>50</v>
      </c>
      <c r="C258" s="93">
        <v>7</v>
      </c>
      <c r="D258" s="93">
        <v>9</v>
      </c>
      <c r="E258" s="94">
        <v>8757180</v>
      </c>
      <c r="F258" s="92">
        <v>530</v>
      </c>
      <c r="G258" s="95">
        <v>358</v>
      </c>
    </row>
    <row r="259" spans="1:7" ht="16.5" thickBot="1" x14ac:dyDescent="0.3">
      <c r="A259" s="74" t="s">
        <v>59</v>
      </c>
      <c r="B259" s="75">
        <v>50</v>
      </c>
      <c r="C259" s="76">
        <v>10</v>
      </c>
      <c r="D259" s="76">
        <v>0</v>
      </c>
      <c r="E259" s="77">
        <v>0</v>
      </c>
      <c r="F259" s="75">
        <v>0</v>
      </c>
      <c r="G259" s="78">
        <f>G260+G262+G264</f>
        <v>13431.6</v>
      </c>
    </row>
    <row r="260" spans="1:7" ht="32.25" thickBot="1" x14ac:dyDescent="0.3">
      <c r="A260" s="98" t="s">
        <v>60</v>
      </c>
      <c r="B260" s="80">
        <v>50</v>
      </c>
      <c r="C260" s="87">
        <v>10</v>
      </c>
      <c r="D260" s="87">
        <v>3</v>
      </c>
      <c r="E260" s="88">
        <v>7950000</v>
      </c>
      <c r="F260" s="80">
        <v>0</v>
      </c>
      <c r="G260" s="89">
        <f>SUM(G261)</f>
        <v>50</v>
      </c>
    </row>
    <row r="261" spans="1:7" s="97" customFormat="1" ht="31.5" x14ac:dyDescent="0.25">
      <c r="A261" s="91" t="s">
        <v>8</v>
      </c>
      <c r="B261" s="92">
        <v>50</v>
      </c>
      <c r="C261" s="93">
        <v>10</v>
      </c>
      <c r="D261" s="93">
        <v>3</v>
      </c>
      <c r="E261" s="94" t="s">
        <v>61</v>
      </c>
      <c r="F261" s="92">
        <v>240</v>
      </c>
      <c r="G261" s="95">
        <v>50</v>
      </c>
    </row>
    <row r="262" spans="1:7" ht="31.5" x14ac:dyDescent="0.25">
      <c r="A262" s="86" t="s">
        <v>62</v>
      </c>
      <c r="B262" s="80">
        <v>50</v>
      </c>
      <c r="C262" s="87">
        <v>10</v>
      </c>
      <c r="D262" s="87">
        <v>3</v>
      </c>
      <c r="E262" s="88">
        <v>8750000</v>
      </c>
      <c r="F262" s="80">
        <v>0</v>
      </c>
      <c r="G262" s="89">
        <f>SUM(G263)</f>
        <v>13180.5</v>
      </c>
    </row>
    <row r="263" spans="1:7" s="97" customFormat="1" ht="31.5" x14ac:dyDescent="0.25">
      <c r="A263" s="91" t="s">
        <v>8</v>
      </c>
      <c r="B263" s="92">
        <v>50</v>
      </c>
      <c r="C263" s="93">
        <v>10</v>
      </c>
      <c r="D263" s="93">
        <v>3</v>
      </c>
      <c r="E263" s="94">
        <v>8757310</v>
      </c>
      <c r="F263" s="92">
        <v>530</v>
      </c>
      <c r="G263" s="95">
        <v>13180.5</v>
      </c>
    </row>
    <row r="264" spans="1:7" ht="47.25" x14ac:dyDescent="0.25">
      <c r="A264" s="86" t="s">
        <v>63</v>
      </c>
      <c r="B264" s="80">
        <v>50</v>
      </c>
      <c r="C264" s="87">
        <v>10</v>
      </c>
      <c r="D264" s="87">
        <v>6</v>
      </c>
      <c r="E264" s="88">
        <v>8750000</v>
      </c>
      <c r="F264" s="80">
        <v>0</v>
      </c>
      <c r="G264" s="89">
        <f>SUM(G265)</f>
        <v>201.1</v>
      </c>
    </row>
    <row r="265" spans="1:7" s="97" customFormat="1" ht="31.5" x14ac:dyDescent="0.25">
      <c r="A265" s="91" t="s">
        <v>8</v>
      </c>
      <c r="B265" s="92">
        <v>50</v>
      </c>
      <c r="C265" s="93">
        <v>10</v>
      </c>
      <c r="D265" s="93">
        <v>6</v>
      </c>
      <c r="E265" s="94">
        <v>8757170</v>
      </c>
      <c r="F265" s="92">
        <v>530</v>
      </c>
      <c r="G265" s="95">
        <v>201.1</v>
      </c>
    </row>
    <row r="266" spans="1:7" ht="15.75" x14ac:dyDescent="0.25">
      <c r="A266" s="74" t="s">
        <v>64</v>
      </c>
      <c r="B266" s="102">
        <v>50</v>
      </c>
      <c r="C266" s="76">
        <v>11</v>
      </c>
      <c r="D266" s="76">
        <v>0</v>
      </c>
      <c r="E266" s="77">
        <v>0</v>
      </c>
      <c r="F266" s="75">
        <v>0</v>
      </c>
      <c r="G266" s="78">
        <f>SUM(G267)</f>
        <v>220</v>
      </c>
    </row>
    <row r="267" spans="1:7" ht="15.75" x14ac:dyDescent="0.25">
      <c r="A267" s="79" t="s">
        <v>65</v>
      </c>
      <c r="B267" s="90">
        <v>50</v>
      </c>
      <c r="C267" s="81">
        <v>11</v>
      </c>
      <c r="D267" s="81">
        <v>1</v>
      </c>
      <c r="E267" s="82">
        <v>0</v>
      </c>
      <c r="F267" s="83">
        <v>0</v>
      </c>
      <c r="G267" s="103">
        <f>SUM(G268)</f>
        <v>220</v>
      </c>
    </row>
    <row r="268" spans="1:7" ht="31.5" x14ac:dyDescent="0.25">
      <c r="A268" s="104" t="s">
        <v>66</v>
      </c>
      <c r="B268" s="80">
        <v>50</v>
      </c>
      <c r="C268" s="105">
        <v>11</v>
      </c>
      <c r="D268" s="105">
        <v>1</v>
      </c>
      <c r="E268" s="106">
        <v>0</v>
      </c>
      <c r="F268" s="107">
        <v>0</v>
      </c>
      <c r="G268" s="108">
        <f>SUM(G269)</f>
        <v>220</v>
      </c>
    </row>
    <row r="269" spans="1:7" ht="31.5" x14ac:dyDescent="0.25">
      <c r="A269" s="104" t="s">
        <v>67</v>
      </c>
      <c r="B269" s="80">
        <v>50</v>
      </c>
      <c r="C269" s="105">
        <v>11</v>
      </c>
      <c r="D269" s="105">
        <v>1</v>
      </c>
      <c r="E269" s="106">
        <v>20000</v>
      </c>
      <c r="F269" s="107">
        <v>0</v>
      </c>
      <c r="G269" s="108">
        <f>SUM(G270+G272)</f>
        <v>220</v>
      </c>
    </row>
    <row r="270" spans="1:7" s="97" customFormat="1" ht="32.25" thickBot="1" x14ac:dyDescent="0.3">
      <c r="A270" s="91" t="s">
        <v>8</v>
      </c>
      <c r="B270" s="92">
        <v>50</v>
      </c>
      <c r="C270" s="93">
        <v>11</v>
      </c>
      <c r="D270" s="93">
        <v>1</v>
      </c>
      <c r="E270" s="94">
        <v>20420</v>
      </c>
      <c r="F270" s="92">
        <v>240</v>
      </c>
      <c r="G270" s="95">
        <v>205</v>
      </c>
    </row>
    <row r="271" spans="1:7" ht="16.5" thickBot="1" x14ac:dyDescent="0.3">
      <c r="A271" s="98" t="s">
        <v>68</v>
      </c>
      <c r="B271" s="80">
        <v>50</v>
      </c>
      <c r="C271" s="87">
        <v>11</v>
      </c>
      <c r="D271" s="87">
        <v>1</v>
      </c>
      <c r="E271" s="88">
        <v>7950000</v>
      </c>
      <c r="F271" s="80">
        <v>0</v>
      </c>
      <c r="G271" s="89">
        <f>SUM(G272)</f>
        <v>15</v>
      </c>
    </row>
    <row r="272" spans="1:7" s="97" customFormat="1" ht="31.5" x14ac:dyDescent="0.25">
      <c r="A272" s="91" t="s">
        <v>8</v>
      </c>
      <c r="B272" s="92">
        <v>50</v>
      </c>
      <c r="C272" s="93">
        <v>4</v>
      </c>
      <c r="D272" s="93">
        <v>12</v>
      </c>
      <c r="E272" s="94" t="s">
        <v>69</v>
      </c>
      <c r="F272" s="92">
        <v>240</v>
      </c>
      <c r="G272" s="95">
        <v>15</v>
      </c>
    </row>
    <row r="273" spans="1:7" ht="15.75" x14ac:dyDescent="0.25">
      <c r="A273" s="74" t="s">
        <v>70</v>
      </c>
      <c r="B273" s="102">
        <v>50</v>
      </c>
      <c r="C273" s="76">
        <v>12</v>
      </c>
      <c r="D273" s="76">
        <v>0</v>
      </c>
      <c r="E273" s="77">
        <v>0</v>
      </c>
      <c r="F273" s="75">
        <v>0</v>
      </c>
      <c r="G273" s="78">
        <f>SUM(G274)</f>
        <v>109.6</v>
      </c>
    </row>
    <row r="274" spans="1:7" ht="15.75" x14ac:dyDescent="0.25">
      <c r="A274" s="79" t="s">
        <v>71</v>
      </c>
      <c r="B274" s="90">
        <v>50</v>
      </c>
      <c r="C274" s="81">
        <v>12</v>
      </c>
      <c r="D274" s="81">
        <v>2</v>
      </c>
      <c r="E274" s="82">
        <v>4570000</v>
      </c>
      <c r="F274" s="83">
        <v>0</v>
      </c>
      <c r="G274" s="103">
        <f>SUM(G275)</f>
        <v>109.6</v>
      </c>
    </row>
    <row r="275" spans="1:7" ht="31.5" x14ac:dyDescent="0.25">
      <c r="A275" s="104" t="s">
        <v>72</v>
      </c>
      <c r="B275" s="80">
        <v>50</v>
      </c>
      <c r="C275" s="105">
        <v>12</v>
      </c>
      <c r="D275" s="105">
        <v>2</v>
      </c>
      <c r="E275" s="106">
        <v>4575520</v>
      </c>
      <c r="F275" s="107">
        <v>0</v>
      </c>
      <c r="G275" s="108">
        <f>SUM(G276)</f>
        <v>109.6</v>
      </c>
    </row>
    <row r="276" spans="1:7" s="97" customFormat="1" ht="31.5" x14ac:dyDescent="0.25">
      <c r="A276" s="91" t="s">
        <v>8</v>
      </c>
      <c r="B276" s="92">
        <v>50</v>
      </c>
      <c r="C276" s="93">
        <v>12</v>
      </c>
      <c r="D276" s="93">
        <v>2</v>
      </c>
      <c r="E276" s="94">
        <v>4575520</v>
      </c>
      <c r="F276" s="92">
        <v>240</v>
      </c>
      <c r="G276" s="95">
        <v>109.6</v>
      </c>
    </row>
    <row r="277" spans="1:7" ht="37.5" x14ac:dyDescent="0.3">
      <c r="A277" s="109" t="s">
        <v>73</v>
      </c>
      <c r="B277" s="70">
        <v>51</v>
      </c>
      <c r="C277" s="71">
        <v>0</v>
      </c>
      <c r="D277" s="71">
        <v>0</v>
      </c>
      <c r="E277" s="72">
        <v>0</v>
      </c>
      <c r="F277" s="70">
        <v>0</v>
      </c>
      <c r="G277" s="110">
        <f>SUM(G278+G297+G304+G308)</f>
        <v>11598</v>
      </c>
    </row>
    <row r="278" spans="1:7" ht="15.75" x14ac:dyDescent="0.25">
      <c r="A278" s="74" t="s">
        <v>5</v>
      </c>
      <c r="B278" s="75">
        <v>51</v>
      </c>
      <c r="C278" s="76">
        <v>1</v>
      </c>
      <c r="D278" s="76">
        <v>0</v>
      </c>
      <c r="E278" s="77">
        <v>0</v>
      </c>
      <c r="F278" s="75">
        <v>0</v>
      </c>
      <c r="G278" s="78">
        <f>SUM(G279+G291)</f>
        <v>6467.3</v>
      </c>
    </row>
    <row r="279" spans="1:7" ht="47.25" x14ac:dyDescent="0.25">
      <c r="A279" s="79" t="s">
        <v>74</v>
      </c>
      <c r="B279" s="90">
        <v>51</v>
      </c>
      <c r="C279" s="81">
        <v>1</v>
      </c>
      <c r="D279" s="81">
        <v>6</v>
      </c>
      <c r="E279" s="82">
        <v>0</v>
      </c>
      <c r="F279" s="83">
        <v>0</v>
      </c>
      <c r="G279" s="84">
        <f>SUM(G280+G286)</f>
        <v>5865.6</v>
      </c>
    </row>
    <row r="280" spans="1:7" ht="15.75" x14ac:dyDescent="0.25">
      <c r="A280" s="86" t="s">
        <v>7</v>
      </c>
      <c r="B280" s="80">
        <v>51</v>
      </c>
      <c r="C280" s="87">
        <v>1</v>
      </c>
      <c r="D280" s="87">
        <v>6</v>
      </c>
      <c r="E280" s="88">
        <v>20000</v>
      </c>
      <c r="F280" s="80">
        <v>0</v>
      </c>
      <c r="G280" s="89">
        <f>SUM(G281+G284)</f>
        <v>5122.2000000000007</v>
      </c>
    </row>
    <row r="281" spans="1:7" ht="15.75" x14ac:dyDescent="0.25">
      <c r="A281" s="86" t="s">
        <v>11</v>
      </c>
      <c r="B281" s="80">
        <v>51</v>
      </c>
      <c r="C281" s="87">
        <v>1</v>
      </c>
      <c r="D281" s="87">
        <v>6</v>
      </c>
      <c r="E281" s="88">
        <v>21520</v>
      </c>
      <c r="F281" s="80">
        <v>0</v>
      </c>
      <c r="G281" s="89">
        <f>SUM(G282+G283)</f>
        <v>5112.2000000000007</v>
      </c>
    </row>
    <row r="282" spans="1:7" s="97" customFormat="1" ht="31.5" x14ac:dyDescent="0.25">
      <c r="A282" s="91" t="s">
        <v>8</v>
      </c>
      <c r="B282" s="92">
        <v>51</v>
      </c>
      <c r="C282" s="93">
        <v>1</v>
      </c>
      <c r="D282" s="93">
        <v>6</v>
      </c>
      <c r="E282" s="94">
        <v>21520</v>
      </c>
      <c r="F282" s="92">
        <v>120</v>
      </c>
      <c r="G282" s="95">
        <v>4207.1000000000004</v>
      </c>
    </row>
    <row r="283" spans="1:7" s="97" customFormat="1" ht="31.5" x14ac:dyDescent="0.25">
      <c r="A283" s="91" t="s">
        <v>8</v>
      </c>
      <c r="B283" s="92">
        <v>51</v>
      </c>
      <c r="C283" s="93">
        <v>1</v>
      </c>
      <c r="D283" s="93">
        <v>6</v>
      </c>
      <c r="E283" s="94">
        <v>21520</v>
      </c>
      <c r="F283" s="92">
        <v>240</v>
      </c>
      <c r="G283" s="95">
        <v>905.1</v>
      </c>
    </row>
    <row r="284" spans="1:7" ht="31.5" x14ac:dyDescent="0.25">
      <c r="A284" s="86" t="s">
        <v>12</v>
      </c>
      <c r="B284" s="80">
        <v>51</v>
      </c>
      <c r="C284" s="87">
        <v>1</v>
      </c>
      <c r="D284" s="87">
        <v>6</v>
      </c>
      <c r="E284" s="88">
        <v>23520</v>
      </c>
      <c r="F284" s="80">
        <v>0</v>
      </c>
      <c r="G284" s="89">
        <f>SUM(G285)</f>
        <v>10</v>
      </c>
    </row>
    <row r="285" spans="1:7" s="97" customFormat="1" ht="31.5" x14ac:dyDescent="0.25">
      <c r="A285" s="91" t="s">
        <v>8</v>
      </c>
      <c r="B285" s="92">
        <v>51</v>
      </c>
      <c r="C285" s="93">
        <v>1</v>
      </c>
      <c r="D285" s="93">
        <v>6</v>
      </c>
      <c r="E285" s="94">
        <v>23520</v>
      </c>
      <c r="F285" s="92">
        <v>850</v>
      </c>
      <c r="G285" s="95">
        <v>10</v>
      </c>
    </row>
    <row r="286" spans="1:7" ht="15.75" x14ac:dyDescent="0.25">
      <c r="A286" s="86" t="s">
        <v>75</v>
      </c>
      <c r="B286" s="80">
        <v>51</v>
      </c>
      <c r="C286" s="87">
        <v>1</v>
      </c>
      <c r="D286" s="87">
        <v>6</v>
      </c>
      <c r="E286" s="88">
        <v>8750000</v>
      </c>
      <c r="F286" s="80">
        <v>0</v>
      </c>
      <c r="G286" s="89">
        <f>SUM(G287+G289)</f>
        <v>743.4</v>
      </c>
    </row>
    <row r="287" spans="1:7" ht="78.75" x14ac:dyDescent="0.25">
      <c r="A287" s="86" t="s">
        <v>76</v>
      </c>
      <c r="B287" s="80">
        <v>51</v>
      </c>
      <c r="C287" s="87">
        <v>1</v>
      </c>
      <c r="D287" s="87">
        <v>6</v>
      </c>
      <c r="E287" s="88">
        <v>8750220</v>
      </c>
      <c r="F287" s="80">
        <v>0</v>
      </c>
      <c r="G287" s="89">
        <f>SUM(G288)</f>
        <v>371.7</v>
      </c>
    </row>
    <row r="288" spans="1:7" s="97" customFormat="1" ht="31.5" x14ac:dyDescent="0.25">
      <c r="A288" s="91" t="s">
        <v>8</v>
      </c>
      <c r="B288" s="92">
        <v>51</v>
      </c>
      <c r="C288" s="93">
        <v>1</v>
      </c>
      <c r="D288" s="93">
        <v>6</v>
      </c>
      <c r="E288" s="94">
        <v>8750220</v>
      </c>
      <c r="F288" s="92">
        <v>530</v>
      </c>
      <c r="G288" s="95">
        <v>371.7</v>
      </c>
    </row>
    <row r="289" spans="1:7" ht="63" x14ac:dyDescent="0.25">
      <c r="A289" s="111" t="s">
        <v>14</v>
      </c>
      <c r="B289" s="80">
        <v>51</v>
      </c>
      <c r="C289" s="87">
        <v>1</v>
      </c>
      <c r="D289" s="87">
        <v>6</v>
      </c>
      <c r="E289" s="88">
        <v>8751120</v>
      </c>
      <c r="F289" s="80">
        <v>0</v>
      </c>
      <c r="G289" s="89">
        <f>SUM(G290)</f>
        <v>371.7</v>
      </c>
    </row>
    <row r="290" spans="1:7" s="97" customFormat="1" ht="31.5" x14ac:dyDescent="0.25">
      <c r="A290" s="91" t="s">
        <v>8</v>
      </c>
      <c r="B290" s="92">
        <v>51</v>
      </c>
      <c r="C290" s="93">
        <v>1</v>
      </c>
      <c r="D290" s="93">
        <v>6</v>
      </c>
      <c r="E290" s="94">
        <v>8751120</v>
      </c>
      <c r="F290" s="92">
        <v>500</v>
      </c>
      <c r="G290" s="95">
        <v>371.7</v>
      </c>
    </row>
    <row r="291" spans="1:7" ht="15.75" x14ac:dyDescent="0.25">
      <c r="A291" s="79" t="s">
        <v>18</v>
      </c>
      <c r="B291" s="112">
        <v>51</v>
      </c>
      <c r="C291" s="81">
        <v>1</v>
      </c>
      <c r="D291" s="81">
        <v>13</v>
      </c>
      <c r="E291" s="82">
        <v>0</v>
      </c>
      <c r="F291" s="83">
        <v>0</v>
      </c>
      <c r="G291" s="84">
        <f>SUM(G292)</f>
        <v>601.70000000000005</v>
      </c>
    </row>
    <row r="292" spans="1:7" ht="15.75" x14ac:dyDescent="0.25">
      <c r="A292" s="86" t="s">
        <v>7</v>
      </c>
      <c r="B292" s="80">
        <v>51</v>
      </c>
      <c r="C292" s="87">
        <v>1</v>
      </c>
      <c r="D292" s="87">
        <v>13</v>
      </c>
      <c r="E292" s="88">
        <v>20000</v>
      </c>
      <c r="F292" s="80">
        <v>0</v>
      </c>
      <c r="G292" s="89">
        <f>SUM(G293)</f>
        <v>601.70000000000005</v>
      </c>
    </row>
    <row r="293" spans="1:7" ht="31.5" x14ac:dyDescent="0.25">
      <c r="A293" s="86" t="s">
        <v>19</v>
      </c>
      <c r="B293" s="80">
        <v>51</v>
      </c>
      <c r="C293" s="87">
        <v>1</v>
      </c>
      <c r="D293" s="87">
        <v>13</v>
      </c>
      <c r="E293" s="88">
        <v>20420</v>
      </c>
      <c r="F293" s="80">
        <v>0</v>
      </c>
      <c r="G293" s="89">
        <f>SUM(G294+G303)</f>
        <v>601.70000000000005</v>
      </c>
    </row>
    <row r="294" spans="1:7" s="97" customFormat="1" ht="31.5" x14ac:dyDescent="0.25">
      <c r="A294" s="91" t="s">
        <v>8</v>
      </c>
      <c r="B294" s="92">
        <v>51</v>
      </c>
      <c r="C294" s="93">
        <v>1</v>
      </c>
      <c r="D294" s="93">
        <v>13</v>
      </c>
      <c r="E294" s="94">
        <v>20420</v>
      </c>
      <c r="F294" s="92">
        <v>120</v>
      </c>
      <c r="G294" s="95">
        <v>485.6</v>
      </c>
    </row>
    <row r="295" spans="1:7" ht="15.75" x14ac:dyDescent="0.25">
      <c r="A295" s="86" t="s">
        <v>77</v>
      </c>
      <c r="B295" s="80">
        <v>51</v>
      </c>
      <c r="C295" s="87">
        <v>1</v>
      </c>
      <c r="D295" s="87">
        <v>13</v>
      </c>
      <c r="E295" s="88">
        <v>7950000</v>
      </c>
      <c r="F295" s="80">
        <v>0</v>
      </c>
      <c r="G295" s="89"/>
    </row>
    <row r="296" spans="1:7" ht="31.5" x14ac:dyDescent="0.25">
      <c r="A296" s="86" t="s">
        <v>8</v>
      </c>
      <c r="B296" s="80">
        <v>51</v>
      </c>
      <c r="C296" s="87">
        <v>1</v>
      </c>
      <c r="D296" s="87">
        <v>13</v>
      </c>
      <c r="E296" s="88">
        <v>7950000</v>
      </c>
      <c r="F296" s="80">
        <v>500</v>
      </c>
      <c r="G296" s="89"/>
    </row>
    <row r="297" spans="1:7" ht="15.75" x14ac:dyDescent="0.25">
      <c r="A297" s="74" t="s">
        <v>78</v>
      </c>
      <c r="B297" s="80">
        <v>51</v>
      </c>
      <c r="C297" s="76">
        <v>2</v>
      </c>
      <c r="D297" s="76">
        <v>0</v>
      </c>
      <c r="E297" s="77">
        <v>0</v>
      </c>
      <c r="F297" s="75">
        <v>0</v>
      </c>
      <c r="G297" s="78">
        <f>SUM(G298)</f>
        <v>0</v>
      </c>
    </row>
    <row r="298" spans="1:7" ht="15.75" x14ac:dyDescent="0.25">
      <c r="A298" s="79" t="s">
        <v>79</v>
      </c>
      <c r="B298" s="80">
        <v>51</v>
      </c>
      <c r="C298" s="81">
        <v>2</v>
      </c>
      <c r="D298" s="81">
        <v>3</v>
      </c>
      <c r="E298" s="82">
        <v>0</v>
      </c>
      <c r="F298" s="83">
        <v>0</v>
      </c>
      <c r="G298" s="103">
        <f>SUM(G299)</f>
        <v>0</v>
      </c>
    </row>
    <row r="299" spans="1:7" ht="31.5" x14ac:dyDescent="0.25">
      <c r="A299" s="86" t="s">
        <v>80</v>
      </c>
      <c r="B299" s="80">
        <v>51</v>
      </c>
      <c r="C299" s="87">
        <v>2</v>
      </c>
      <c r="D299" s="87">
        <v>3</v>
      </c>
      <c r="E299" s="88">
        <v>10000</v>
      </c>
      <c r="F299" s="80">
        <v>0</v>
      </c>
      <c r="G299" s="89">
        <f>SUM(G300)</f>
        <v>0</v>
      </c>
    </row>
    <row r="300" spans="1:7" ht="31.5" x14ac:dyDescent="0.25">
      <c r="A300" s="86" t="s">
        <v>81</v>
      </c>
      <c r="B300" s="80">
        <v>51</v>
      </c>
      <c r="C300" s="87">
        <v>2</v>
      </c>
      <c r="D300" s="87">
        <v>3</v>
      </c>
      <c r="E300" s="88">
        <v>13600</v>
      </c>
      <c r="F300" s="80">
        <v>0</v>
      </c>
      <c r="G300" s="89">
        <f>SUM(G302)</f>
        <v>0</v>
      </c>
    </row>
    <row r="301" spans="1:7" ht="31.5" x14ac:dyDescent="0.25">
      <c r="A301" s="86" t="s">
        <v>8</v>
      </c>
      <c r="B301" s="80">
        <v>51</v>
      </c>
      <c r="C301" s="87">
        <v>2</v>
      </c>
      <c r="D301" s="87">
        <v>3</v>
      </c>
      <c r="E301" s="88">
        <v>13600</v>
      </c>
      <c r="F301" s="80">
        <v>500</v>
      </c>
      <c r="G301" s="89"/>
    </row>
    <row r="302" spans="1:7" ht="15.75" x14ac:dyDescent="0.25">
      <c r="A302" s="86" t="s">
        <v>82</v>
      </c>
      <c r="B302" s="80">
        <v>51</v>
      </c>
      <c r="C302" s="87">
        <v>2</v>
      </c>
      <c r="D302" s="87">
        <v>3</v>
      </c>
      <c r="E302" s="88">
        <v>13600</v>
      </c>
      <c r="F302" s="80">
        <v>9</v>
      </c>
      <c r="G302" s="89"/>
    </row>
    <row r="303" spans="1:7" s="97" customFormat="1" ht="31.5" x14ac:dyDescent="0.25">
      <c r="A303" s="91" t="s">
        <v>8</v>
      </c>
      <c r="B303" s="92">
        <v>51</v>
      </c>
      <c r="C303" s="93">
        <v>1</v>
      </c>
      <c r="D303" s="93">
        <v>13</v>
      </c>
      <c r="E303" s="94">
        <v>20420</v>
      </c>
      <c r="F303" s="92">
        <v>240</v>
      </c>
      <c r="G303" s="95">
        <v>116.1</v>
      </c>
    </row>
    <row r="304" spans="1:7" ht="31.5" x14ac:dyDescent="0.25">
      <c r="A304" s="74" t="s">
        <v>83</v>
      </c>
      <c r="B304" s="80">
        <v>51</v>
      </c>
      <c r="C304" s="76">
        <v>13</v>
      </c>
      <c r="D304" s="76">
        <v>0</v>
      </c>
      <c r="E304" s="77">
        <v>0</v>
      </c>
      <c r="F304" s="75">
        <v>0</v>
      </c>
      <c r="G304" s="78">
        <f>SUM(G305)</f>
        <v>120.8</v>
      </c>
    </row>
    <row r="305" spans="1:7" ht="15.75" x14ac:dyDescent="0.25">
      <c r="A305" s="113" t="s">
        <v>84</v>
      </c>
      <c r="B305" s="80">
        <v>51</v>
      </c>
      <c r="C305" s="114">
        <v>13</v>
      </c>
      <c r="D305" s="114">
        <v>1</v>
      </c>
      <c r="E305" s="115">
        <v>0</v>
      </c>
      <c r="F305" s="90">
        <v>0</v>
      </c>
      <c r="G305" s="116">
        <f>SUM(G306)</f>
        <v>120.8</v>
      </c>
    </row>
    <row r="306" spans="1:7" ht="15.75" x14ac:dyDescent="0.25">
      <c r="A306" s="104" t="s">
        <v>85</v>
      </c>
      <c r="B306" s="80">
        <v>51</v>
      </c>
      <c r="C306" s="105">
        <v>13</v>
      </c>
      <c r="D306" s="105">
        <v>1</v>
      </c>
      <c r="E306" s="106">
        <v>650320</v>
      </c>
      <c r="F306" s="107">
        <v>0</v>
      </c>
      <c r="G306" s="108">
        <f>SUM(G307)</f>
        <v>120.8</v>
      </c>
    </row>
    <row r="307" spans="1:7" s="97" customFormat="1" ht="15.75" x14ac:dyDescent="0.25">
      <c r="A307" s="91" t="s">
        <v>17</v>
      </c>
      <c r="B307" s="80">
        <v>51</v>
      </c>
      <c r="C307" s="93">
        <v>13</v>
      </c>
      <c r="D307" s="93">
        <v>1</v>
      </c>
      <c r="E307" s="94">
        <v>650320</v>
      </c>
      <c r="F307" s="92">
        <v>240</v>
      </c>
      <c r="G307" s="95">
        <v>120.8</v>
      </c>
    </row>
    <row r="308" spans="1:7" ht="15.75" x14ac:dyDescent="0.25">
      <c r="A308" s="74" t="s">
        <v>75</v>
      </c>
      <c r="B308" s="80">
        <v>51</v>
      </c>
      <c r="C308" s="76">
        <v>14</v>
      </c>
      <c r="D308" s="76">
        <v>0</v>
      </c>
      <c r="E308" s="77">
        <v>0</v>
      </c>
      <c r="F308" s="75">
        <v>0</v>
      </c>
      <c r="G308" s="78">
        <f>SUM(G309)</f>
        <v>5009.9000000000005</v>
      </c>
    </row>
    <row r="309" spans="1:7" ht="47.25" x14ac:dyDescent="0.25">
      <c r="A309" s="113" t="s">
        <v>86</v>
      </c>
      <c r="B309" s="80">
        <v>51</v>
      </c>
      <c r="C309" s="117">
        <v>14</v>
      </c>
      <c r="D309" s="117">
        <v>1</v>
      </c>
      <c r="E309" s="118">
        <v>0</v>
      </c>
      <c r="F309" s="119">
        <v>0</v>
      </c>
      <c r="G309" s="120">
        <f>SUM(G310+G312)</f>
        <v>5009.9000000000005</v>
      </c>
    </row>
    <row r="310" spans="1:7" ht="31.5" x14ac:dyDescent="0.25">
      <c r="A310" s="111" t="s">
        <v>87</v>
      </c>
      <c r="B310" s="80">
        <v>51</v>
      </c>
      <c r="C310" s="121">
        <v>14</v>
      </c>
      <c r="D310" s="121">
        <v>1</v>
      </c>
      <c r="E310" s="122">
        <v>8750120</v>
      </c>
      <c r="F310" s="123">
        <v>0</v>
      </c>
      <c r="G310" s="124">
        <f>SUM(G311)</f>
        <v>4288.1000000000004</v>
      </c>
    </row>
    <row r="311" spans="1:7" s="97" customFormat="1" ht="15.75" x14ac:dyDescent="0.25">
      <c r="A311" s="96" t="s">
        <v>88</v>
      </c>
      <c r="B311" s="80">
        <v>51</v>
      </c>
      <c r="C311" s="93">
        <v>14</v>
      </c>
      <c r="D311" s="93">
        <v>1</v>
      </c>
      <c r="E311" s="94">
        <v>8750120</v>
      </c>
      <c r="F311" s="92">
        <v>530</v>
      </c>
      <c r="G311" s="95">
        <v>4288.1000000000004</v>
      </c>
    </row>
    <row r="312" spans="1:7" ht="15.75" x14ac:dyDescent="0.25">
      <c r="A312" s="111" t="s">
        <v>89</v>
      </c>
      <c r="B312" s="80">
        <v>51</v>
      </c>
      <c r="C312" s="121">
        <v>14</v>
      </c>
      <c r="D312" s="121">
        <v>1</v>
      </c>
      <c r="E312" s="122">
        <v>8750220</v>
      </c>
      <c r="F312" s="123">
        <v>0</v>
      </c>
      <c r="G312" s="124">
        <f>SUM(G313)</f>
        <v>721.8</v>
      </c>
    </row>
    <row r="313" spans="1:7" s="97" customFormat="1" ht="15.75" x14ac:dyDescent="0.25">
      <c r="A313" s="96" t="s">
        <v>88</v>
      </c>
      <c r="B313" s="80">
        <v>51</v>
      </c>
      <c r="C313" s="93">
        <v>14</v>
      </c>
      <c r="D313" s="93">
        <v>1</v>
      </c>
      <c r="E313" s="94">
        <v>8750220</v>
      </c>
      <c r="F313" s="92">
        <v>530</v>
      </c>
      <c r="G313" s="95">
        <v>721.8</v>
      </c>
    </row>
    <row r="314" spans="1:7" ht="75" x14ac:dyDescent="0.3">
      <c r="A314" s="109" t="s">
        <v>90</v>
      </c>
      <c r="B314" s="70">
        <v>52</v>
      </c>
      <c r="C314" s="71">
        <v>0</v>
      </c>
      <c r="D314" s="71">
        <v>0</v>
      </c>
      <c r="E314" s="72">
        <v>0</v>
      </c>
      <c r="F314" s="70">
        <v>0</v>
      </c>
      <c r="G314" s="110">
        <f>G315</f>
        <v>873.40000000000009</v>
      </c>
    </row>
    <row r="315" spans="1:7" ht="15.75" x14ac:dyDescent="0.25">
      <c r="A315" s="74" t="s">
        <v>5</v>
      </c>
      <c r="B315" s="75">
        <v>52</v>
      </c>
      <c r="C315" s="76">
        <v>1</v>
      </c>
      <c r="D315" s="76">
        <v>0</v>
      </c>
      <c r="E315" s="77">
        <v>0</v>
      </c>
      <c r="F315" s="75">
        <v>0</v>
      </c>
      <c r="G315" s="78">
        <f>SUM(G316)</f>
        <v>873.40000000000009</v>
      </c>
    </row>
    <row r="316" spans="1:7" ht="47.25" x14ac:dyDescent="0.25">
      <c r="A316" s="79" t="s">
        <v>74</v>
      </c>
      <c r="B316" s="90">
        <v>52</v>
      </c>
      <c r="C316" s="81">
        <v>1</v>
      </c>
      <c r="D316" s="81">
        <v>13</v>
      </c>
      <c r="E316" s="82">
        <v>0</v>
      </c>
      <c r="F316" s="83">
        <v>0</v>
      </c>
      <c r="G316" s="84">
        <f>SUM(G317)</f>
        <v>873.40000000000009</v>
      </c>
    </row>
    <row r="317" spans="1:7" ht="15.75" x14ac:dyDescent="0.25">
      <c r="A317" s="79" t="s">
        <v>18</v>
      </c>
      <c r="B317" s="112">
        <v>52</v>
      </c>
      <c r="C317" s="81">
        <v>1</v>
      </c>
      <c r="D317" s="81">
        <v>13</v>
      </c>
      <c r="E317" s="82">
        <v>0</v>
      </c>
      <c r="F317" s="83">
        <v>0</v>
      </c>
      <c r="G317" s="84">
        <f>G318</f>
        <v>873.40000000000009</v>
      </c>
    </row>
    <row r="318" spans="1:7" ht="31.5" x14ac:dyDescent="0.25">
      <c r="A318" s="86" t="s">
        <v>19</v>
      </c>
      <c r="B318" s="80">
        <v>52</v>
      </c>
      <c r="C318" s="87">
        <v>1</v>
      </c>
      <c r="D318" s="87">
        <v>13</v>
      </c>
      <c r="E318" s="88">
        <v>20000</v>
      </c>
      <c r="F318" s="80">
        <v>0</v>
      </c>
      <c r="G318" s="89">
        <f>SUM(G319+G320+G321)</f>
        <v>873.40000000000009</v>
      </c>
    </row>
    <row r="319" spans="1:7" s="97" customFormat="1" ht="31.5" x14ac:dyDescent="0.25">
      <c r="A319" s="91" t="s">
        <v>8</v>
      </c>
      <c r="B319" s="92">
        <v>52</v>
      </c>
      <c r="C319" s="93">
        <v>1</v>
      </c>
      <c r="D319" s="93">
        <v>13</v>
      </c>
      <c r="E319" s="94">
        <v>20420</v>
      </c>
      <c r="F319" s="92">
        <v>120</v>
      </c>
      <c r="G319" s="95">
        <v>827.1</v>
      </c>
    </row>
    <row r="320" spans="1:7" s="97" customFormat="1" ht="31.5" x14ac:dyDescent="0.25">
      <c r="A320" s="91" t="s">
        <v>8</v>
      </c>
      <c r="B320" s="92">
        <v>52</v>
      </c>
      <c r="C320" s="93">
        <v>1</v>
      </c>
      <c r="D320" s="93">
        <v>13</v>
      </c>
      <c r="E320" s="94">
        <v>20420</v>
      </c>
      <c r="F320" s="92">
        <v>240</v>
      </c>
      <c r="G320" s="95">
        <v>46.2</v>
      </c>
    </row>
    <row r="321" spans="1:7" s="97" customFormat="1" ht="31.5" x14ac:dyDescent="0.25">
      <c r="A321" s="91" t="s">
        <v>8</v>
      </c>
      <c r="B321" s="92">
        <v>52</v>
      </c>
      <c r="C321" s="93">
        <v>1</v>
      </c>
      <c r="D321" s="93">
        <v>13</v>
      </c>
      <c r="E321" s="94">
        <v>23520</v>
      </c>
      <c r="F321" s="92">
        <v>850</v>
      </c>
      <c r="G321" s="95">
        <v>0.1</v>
      </c>
    </row>
    <row r="322" spans="1:7" ht="18.75" x14ac:dyDescent="0.25">
      <c r="A322" s="395" t="s">
        <v>91</v>
      </c>
      <c r="B322" s="396"/>
      <c r="C322" s="396"/>
      <c r="D322" s="396"/>
      <c r="E322" s="396"/>
      <c r="F322" s="397"/>
      <c r="G322" s="2">
        <f>SUM(G323+G344+G348)</f>
        <v>1656.2</v>
      </c>
    </row>
    <row r="323" spans="1:7" s="10" customFormat="1" ht="15.75" x14ac:dyDescent="0.25">
      <c r="A323" s="3" t="s">
        <v>5</v>
      </c>
      <c r="B323" s="4">
        <v>54</v>
      </c>
      <c r="C323" s="125">
        <v>1</v>
      </c>
      <c r="D323" s="126">
        <v>0</v>
      </c>
      <c r="E323" s="7">
        <v>0</v>
      </c>
      <c r="F323" s="8">
        <v>0</v>
      </c>
      <c r="G323" s="9">
        <f>SUM(G324+G327+G335+G338)</f>
        <v>1445.5</v>
      </c>
    </row>
    <row r="324" spans="1:7" s="18" customFormat="1" ht="47.25" x14ac:dyDescent="0.25">
      <c r="A324" s="11" t="s">
        <v>6</v>
      </c>
      <c r="B324" s="12">
        <v>54</v>
      </c>
      <c r="C324" s="127">
        <v>1</v>
      </c>
      <c r="D324" s="128">
        <v>2</v>
      </c>
      <c r="E324" s="15">
        <v>0</v>
      </c>
      <c r="F324" s="16">
        <v>0</v>
      </c>
      <c r="G324" s="17">
        <f>SUM(G325)</f>
        <v>387.4</v>
      </c>
    </row>
    <row r="325" spans="1:7" s="26" customFormat="1" ht="15.75" x14ac:dyDescent="0.25">
      <c r="A325" s="19" t="s">
        <v>7</v>
      </c>
      <c r="B325" s="20">
        <v>54</v>
      </c>
      <c r="C325" s="129">
        <v>1</v>
      </c>
      <c r="D325" s="130">
        <v>2</v>
      </c>
      <c r="E325" s="23">
        <v>21420</v>
      </c>
      <c r="F325" s="24">
        <v>0</v>
      </c>
      <c r="G325" s="25">
        <f>SUM(G326)</f>
        <v>387.4</v>
      </c>
    </row>
    <row r="326" spans="1:7" ht="31.5" x14ac:dyDescent="0.25">
      <c r="A326" s="27" t="s">
        <v>8</v>
      </c>
      <c r="B326" s="28">
        <v>54</v>
      </c>
      <c r="C326" s="131">
        <v>1</v>
      </c>
      <c r="D326" s="132">
        <v>2</v>
      </c>
      <c r="E326" s="31">
        <v>21420</v>
      </c>
      <c r="F326" s="32">
        <v>120</v>
      </c>
      <c r="G326" s="33">
        <v>387.4</v>
      </c>
    </row>
    <row r="327" spans="1:7" ht="63" x14ac:dyDescent="0.25">
      <c r="A327" s="34" t="s">
        <v>9</v>
      </c>
      <c r="B327" s="28">
        <v>54</v>
      </c>
      <c r="C327" s="131">
        <v>1</v>
      </c>
      <c r="D327" s="132">
        <v>4</v>
      </c>
      <c r="E327" s="31">
        <v>0</v>
      </c>
      <c r="F327" s="32">
        <v>0</v>
      </c>
      <c r="G327" s="33">
        <f>SUM(G328+G331+G333)</f>
        <v>602.9</v>
      </c>
    </row>
    <row r="328" spans="1:7" s="26" customFormat="1" ht="15.75" x14ac:dyDescent="0.25">
      <c r="A328" s="35" t="s">
        <v>11</v>
      </c>
      <c r="B328" s="36">
        <v>54</v>
      </c>
      <c r="C328" s="133">
        <v>1</v>
      </c>
      <c r="D328" s="134">
        <v>4</v>
      </c>
      <c r="E328" s="39">
        <v>21520</v>
      </c>
      <c r="F328" s="40">
        <v>0</v>
      </c>
      <c r="G328" s="41">
        <f>SUM(G330+G329)</f>
        <v>557.59999999999991</v>
      </c>
    </row>
    <row r="329" spans="1:7" ht="31.5" x14ac:dyDescent="0.25">
      <c r="A329" s="27" t="s">
        <v>8</v>
      </c>
      <c r="B329" s="28">
        <v>54</v>
      </c>
      <c r="C329" s="131">
        <v>1</v>
      </c>
      <c r="D329" s="132">
        <v>4</v>
      </c>
      <c r="E329" s="31">
        <v>21520</v>
      </c>
      <c r="F329" s="32">
        <v>120</v>
      </c>
      <c r="G329" s="33">
        <v>298.2</v>
      </c>
    </row>
    <row r="330" spans="1:7" ht="31.5" x14ac:dyDescent="0.25">
      <c r="A330" s="27" t="s">
        <v>8</v>
      </c>
      <c r="B330" s="28">
        <v>54</v>
      </c>
      <c r="C330" s="131">
        <v>1</v>
      </c>
      <c r="D330" s="132">
        <v>4</v>
      </c>
      <c r="E330" s="31">
        <v>21520</v>
      </c>
      <c r="F330" s="32">
        <v>240</v>
      </c>
      <c r="G330" s="33">
        <v>259.39999999999998</v>
      </c>
    </row>
    <row r="331" spans="1:7" s="26" customFormat="1" ht="31.5" x14ac:dyDescent="0.25">
      <c r="A331" s="35" t="s">
        <v>12</v>
      </c>
      <c r="B331" s="36">
        <v>54</v>
      </c>
      <c r="C331" s="133">
        <v>1</v>
      </c>
      <c r="D331" s="134">
        <v>4</v>
      </c>
      <c r="E331" s="39">
        <v>23520</v>
      </c>
      <c r="F331" s="40">
        <v>0</v>
      </c>
      <c r="G331" s="41">
        <f>SUM(G332)</f>
        <v>21.2</v>
      </c>
    </row>
    <row r="332" spans="1:7" ht="31.5" x14ac:dyDescent="0.25">
      <c r="A332" s="27" t="s">
        <v>8</v>
      </c>
      <c r="B332" s="42">
        <v>54</v>
      </c>
      <c r="C332" s="135">
        <v>1</v>
      </c>
      <c r="D332" s="136">
        <v>4</v>
      </c>
      <c r="E332" s="45">
        <v>23520</v>
      </c>
      <c r="F332" s="46">
        <v>850</v>
      </c>
      <c r="G332" s="33">
        <v>21.2</v>
      </c>
    </row>
    <row r="333" spans="1:7" ht="47.25" x14ac:dyDescent="0.25">
      <c r="A333" s="34" t="s">
        <v>13</v>
      </c>
      <c r="B333" s="28">
        <v>54</v>
      </c>
      <c r="C333" s="131">
        <v>1</v>
      </c>
      <c r="D333" s="132">
        <v>4</v>
      </c>
      <c r="E333" s="31">
        <v>8751120</v>
      </c>
      <c r="F333" s="32">
        <v>0</v>
      </c>
      <c r="G333" s="47">
        <f>SUM(G334)</f>
        <v>24.1</v>
      </c>
    </row>
    <row r="334" spans="1:7" ht="63" x14ac:dyDescent="0.25">
      <c r="A334" s="27" t="s">
        <v>14</v>
      </c>
      <c r="B334" s="28">
        <v>54</v>
      </c>
      <c r="C334" s="131">
        <v>1</v>
      </c>
      <c r="D334" s="132">
        <v>4</v>
      </c>
      <c r="E334" s="31">
        <v>8751120</v>
      </c>
      <c r="F334" s="32">
        <v>500</v>
      </c>
      <c r="G334" s="47">
        <v>24.1</v>
      </c>
    </row>
    <row r="335" spans="1:7" s="26" customFormat="1" ht="15.75" x14ac:dyDescent="0.25">
      <c r="A335" s="35" t="s">
        <v>15</v>
      </c>
      <c r="B335" s="36">
        <v>54</v>
      </c>
      <c r="C335" s="133">
        <v>1</v>
      </c>
      <c r="D335" s="134">
        <v>11</v>
      </c>
      <c r="E335" s="39">
        <v>0</v>
      </c>
      <c r="F335" s="40">
        <v>0</v>
      </c>
      <c r="G335" s="41">
        <f>SUM(G336)</f>
        <v>21.4</v>
      </c>
    </row>
    <row r="336" spans="1:7" ht="15.75" x14ac:dyDescent="0.25">
      <c r="A336" s="48" t="s">
        <v>16</v>
      </c>
      <c r="B336" s="42">
        <v>54</v>
      </c>
      <c r="C336" s="135">
        <v>1</v>
      </c>
      <c r="D336" s="136">
        <v>11</v>
      </c>
      <c r="E336" s="45">
        <v>703320</v>
      </c>
      <c r="F336" s="46">
        <v>0</v>
      </c>
      <c r="G336" s="33">
        <f>SUM(G337)</f>
        <v>21.4</v>
      </c>
    </row>
    <row r="337" spans="1:7" ht="15.75" x14ac:dyDescent="0.25">
      <c r="A337" s="27" t="s">
        <v>17</v>
      </c>
      <c r="B337" s="28">
        <v>54</v>
      </c>
      <c r="C337" s="131">
        <v>1</v>
      </c>
      <c r="D337" s="132">
        <v>11</v>
      </c>
      <c r="E337" s="31">
        <v>703320</v>
      </c>
      <c r="F337" s="32">
        <v>870</v>
      </c>
      <c r="G337" s="33">
        <v>21.4</v>
      </c>
    </row>
    <row r="338" spans="1:7" s="59" customFormat="1" ht="15.75" x14ac:dyDescent="0.25">
      <c r="A338" s="27" t="s">
        <v>18</v>
      </c>
      <c r="B338" s="28">
        <v>54</v>
      </c>
      <c r="C338" s="131">
        <v>1</v>
      </c>
      <c r="D338" s="132">
        <v>13</v>
      </c>
      <c r="E338" s="31">
        <v>0</v>
      </c>
      <c r="F338" s="32">
        <v>0</v>
      </c>
      <c r="G338" s="33">
        <f>SUM(G339+G342)</f>
        <v>433.79999999999995</v>
      </c>
    </row>
    <row r="339" spans="1:7" ht="31.5" x14ac:dyDescent="0.25">
      <c r="A339" s="27" t="s">
        <v>19</v>
      </c>
      <c r="B339" s="28">
        <v>54</v>
      </c>
      <c r="C339" s="131">
        <v>1</v>
      </c>
      <c r="D339" s="132">
        <v>13</v>
      </c>
      <c r="E339" s="31">
        <v>20420</v>
      </c>
      <c r="F339" s="32">
        <v>0</v>
      </c>
      <c r="G339" s="33">
        <f>SUM(G341+G340)</f>
        <v>433.09999999999997</v>
      </c>
    </row>
    <row r="340" spans="1:7" ht="31.5" x14ac:dyDescent="0.25">
      <c r="A340" s="27" t="s">
        <v>8</v>
      </c>
      <c r="B340" s="28">
        <v>54</v>
      </c>
      <c r="C340" s="131">
        <v>1</v>
      </c>
      <c r="D340" s="132">
        <v>13</v>
      </c>
      <c r="E340" s="31">
        <v>20420</v>
      </c>
      <c r="F340" s="32">
        <v>120</v>
      </c>
      <c r="G340" s="33">
        <v>356.4</v>
      </c>
    </row>
    <row r="341" spans="1:7" ht="31.5" x14ac:dyDescent="0.25">
      <c r="A341" s="27" t="s">
        <v>8</v>
      </c>
      <c r="B341" s="28">
        <v>54</v>
      </c>
      <c r="C341" s="131">
        <v>1</v>
      </c>
      <c r="D341" s="132">
        <v>13</v>
      </c>
      <c r="E341" s="31">
        <v>20420</v>
      </c>
      <c r="F341" s="32">
        <v>240</v>
      </c>
      <c r="G341" s="33">
        <v>76.7</v>
      </c>
    </row>
    <row r="342" spans="1:7" ht="15.75" x14ac:dyDescent="0.25">
      <c r="A342" s="27" t="s">
        <v>17</v>
      </c>
      <c r="B342" s="28">
        <v>54</v>
      </c>
      <c r="C342" s="131">
        <v>1</v>
      </c>
      <c r="D342" s="132">
        <v>13</v>
      </c>
      <c r="E342" s="31">
        <v>922220</v>
      </c>
      <c r="F342" s="32">
        <v>0</v>
      </c>
      <c r="G342" s="33">
        <f>SUM(G343)</f>
        <v>0.7</v>
      </c>
    </row>
    <row r="343" spans="1:7" ht="31.5" x14ac:dyDescent="0.25">
      <c r="A343" s="27" t="s">
        <v>8</v>
      </c>
      <c r="B343" s="28">
        <v>54</v>
      </c>
      <c r="C343" s="131">
        <v>1</v>
      </c>
      <c r="D343" s="132">
        <v>13</v>
      </c>
      <c r="E343" s="31">
        <v>922220</v>
      </c>
      <c r="F343" s="32">
        <v>850</v>
      </c>
      <c r="G343" s="33">
        <v>0.7</v>
      </c>
    </row>
    <row r="344" spans="1:7" s="10" customFormat="1" ht="15.75" x14ac:dyDescent="0.25">
      <c r="A344" s="50" t="s">
        <v>20</v>
      </c>
      <c r="B344" s="51">
        <v>54</v>
      </c>
      <c r="C344" s="52">
        <v>4</v>
      </c>
      <c r="D344" s="53">
        <v>0</v>
      </c>
      <c r="E344" s="54">
        <v>0</v>
      </c>
      <c r="F344" s="55">
        <v>0</v>
      </c>
      <c r="G344" s="56">
        <f>SUM(G345)</f>
        <v>55</v>
      </c>
    </row>
    <row r="345" spans="1:7" ht="15.75" x14ac:dyDescent="0.25">
      <c r="A345" s="34" t="s">
        <v>21</v>
      </c>
      <c r="B345" s="28">
        <v>54</v>
      </c>
      <c r="C345" s="29">
        <v>4</v>
      </c>
      <c r="D345" s="30">
        <v>9</v>
      </c>
      <c r="E345" s="31">
        <v>0</v>
      </c>
      <c r="F345" s="32">
        <v>0</v>
      </c>
      <c r="G345" s="33">
        <f>G346</f>
        <v>55</v>
      </c>
    </row>
    <row r="346" spans="1:7" ht="15.75" x14ac:dyDescent="0.25">
      <c r="A346" s="34" t="s">
        <v>22</v>
      </c>
      <c r="B346" s="28">
        <v>54</v>
      </c>
      <c r="C346" s="29">
        <v>4</v>
      </c>
      <c r="D346" s="30">
        <v>9</v>
      </c>
      <c r="E346" s="57">
        <v>409420</v>
      </c>
      <c r="F346" s="32">
        <v>0</v>
      </c>
      <c r="G346" s="33">
        <f>SUM(G347)</f>
        <v>55</v>
      </c>
    </row>
    <row r="347" spans="1:7" ht="15.75" x14ac:dyDescent="0.25">
      <c r="A347" s="34" t="s">
        <v>22</v>
      </c>
      <c r="B347" s="28">
        <v>54</v>
      </c>
      <c r="C347" s="29">
        <v>4</v>
      </c>
      <c r="D347" s="30">
        <v>9</v>
      </c>
      <c r="E347" s="31">
        <v>409420</v>
      </c>
      <c r="F347" s="32">
        <v>240</v>
      </c>
      <c r="G347" s="47">
        <v>55</v>
      </c>
    </row>
    <row r="348" spans="1:7" s="10" customFormat="1" ht="15.75" x14ac:dyDescent="0.25">
      <c r="A348" s="50" t="s">
        <v>23</v>
      </c>
      <c r="B348" s="51">
        <v>54</v>
      </c>
      <c r="C348" s="137">
        <v>5</v>
      </c>
      <c r="D348" s="138">
        <v>0</v>
      </c>
      <c r="E348" s="54">
        <v>0</v>
      </c>
      <c r="F348" s="55">
        <v>0</v>
      </c>
      <c r="G348" s="56">
        <f>SUM(G349)</f>
        <v>155.69999999999999</v>
      </c>
    </row>
    <row r="349" spans="1:7" s="26" customFormat="1" ht="15.75" x14ac:dyDescent="0.25">
      <c r="A349" s="35" t="s">
        <v>24</v>
      </c>
      <c r="B349" s="36">
        <v>54</v>
      </c>
      <c r="C349" s="133">
        <v>5</v>
      </c>
      <c r="D349" s="134">
        <v>3</v>
      </c>
      <c r="E349" s="39">
        <v>0</v>
      </c>
      <c r="F349" s="40">
        <v>0</v>
      </c>
      <c r="G349" s="41">
        <f>SUM(G350+G352+G354+G356)</f>
        <v>155.69999999999999</v>
      </c>
    </row>
    <row r="350" spans="1:7" ht="15.75" x14ac:dyDescent="0.25">
      <c r="A350" s="34" t="s">
        <v>25</v>
      </c>
      <c r="B350" s="28">
        <v>54</v>
      </c>
      <c r="C350" s="131">
        <v>5</v>
      </c>
      <c r="D350" s="132">
        <v>3</v>
      </c>
      <c r="E350" s="31">
        <v>500120</v>
      </c>
      <c r="F350" s="32">
        <v>0</v>
      </c>
      <c r="G350" s="47">
        <f>SUM(G351)</f>
        <v>25.7</v>
      </c>
    </row>
    <row r="351" spans="1:7" ht="31.5" x14ac:dyDescent="0.25">
      <c r="A351" s="27" t="s">
        <v>8</v>
      </c>
      <c r="B351" s="28">
        <v>54</v>
      </c>
      <c r="C351" s="131">
        <v>5</v>
      </c>
      <c r="D351" s="132">
        <v>3</v>
      </c>
      <c r="E351" s="31">
        <v>500120</v>
      </c>
      <c r="F351" s="32">
        <v>240</v>
      </c>
      <c r="G351" s="47">
        <v>25.7</v>
      </c>
    </row>
    <row r="352" spans="1:7" ht="15.75" x14ac:dyDescent="0.25">
      <c r="A352" s="27" t="s">
        <v>26</v>
      </c>
      <c r="B352" s="28">
        <v>54</v>
      </c>
      <c r="C352" s="131">
        <v>5</v>
      </c>
      <c r="D352" s="132">
        <v>3</v>
      </c>
      <c r="E352" s="31">
        <v>500320</v>
      </c>
      <c r="F352" s="32">
        <v>0</v>
      </c>
      <c r="G352" s="47">
        <f>SUM(G353)</f>
        <v>5</v>
      </c>
    </row>
    <row r="353" spans="1:7" ht="31.5" x14ac:dyDescent="0.25">
      <c r="A353" s="27" t="s">
        <v>8</v>
      </c>
      <c r="B353" s="28">
        <v>54</v>
      </c>
      <c r="C353" s="131">
        <v>5</v>
      </c>
      <c r="D353" s="132">
        <v>3</v>
      </c>
      <c r="E353" s="31">
        <v>500320</v>
      </c>
      <c r="F353" s="32">
        <v>240</v>
      </c>
      <c r="G353" s="47">
        <v>5</v>
      </c>
    </row>
    <row r="354" spans="1:7" ht="15.75" x14ac:dyDescent="0.25">
      <c r="A354" s="27" t="s">
        <v>27</v>
      </c>
      <c r="B354" s="28">
        <v>54</v>
      </c>
      <c r="C354" s="131">
        <v>5</v>
      </c>
      <c r="D354" s="132">
        <v>3</v>
      </c>
      <c r="E354" s="31">
        <v>500420</v>
      </c>
      <c r="F354" s="32">
        <v>0</v>
      </c>
      <c r="G354" s="47">
        <f>SUM(G355)</f>
        <v>15</v>
      </c>
    </row>
    <row r="355" spans="1:7" ht="31.5" x14ac:dyDescent="0.25">
      <c r="A355" s="27" t="s">
        <v>8</v>
      </c>
      <c r="B355" s="28">
        <v>54</v>
      </c>
      <c r="C355" s="131">
        <v>5</v>
      </c>
      <c r="D355" s="132">
        <v>3</v>
      </c>
      <c r="E355" s="31">
        <v>500420</v>
      </c>
      <c r="F355" s="32">
        <v>240</v>
      </c>
      <c r="G355" s="47">
        <v>15</v>
      </c>
    </row>
    <row r="356" spans="1:7" ht="15.75" x14ac:dyDescent="0.25">
      <c r="A356" s="27" t="s">
        <v>28</v>
      </c>
      <c r="B356" s="28">
        <v>54</v>
      </c>
      <c r="C356" s="131">
        <v>5</v>
      </c>
      <c r="D356" s="132">
        <v>3</v>
      </c>
      <c r="E356" s="31">
        <v>500520</v>
      </c>
      <c r="F356" s="32">
        <v>0</v>
      </c>
      <c r="G356" s="47">
        <f>SUM(G357)</f>
        <v>110</v>
      </c>
    </row>
    <row r="357" spans="1:7" ht="31.5" x14ac:dyDescent="0.25">
      <c r="A357" s="27" t="s">
        <v>8</v>
      </c>
      <c r="B357" s="28">
        <v>54</v>
      </c>
      <c r="C357" s="131">
        <v>5</v>
      </c>
      <c r="D357" s="132">
        <v>3</v>
      </c>
      <c r="E357" s="31">
        <v>500520</v>
      </c>
      <c r="F357" s="32">
        <v>240</v>
      </c>
      <c r="G357" s="47">
        <v>110</v>
      </c>
    </row>
    <row r="358" spans="1:7" ht="37.5" x14ac:dyDescent="0.3">
      <c r="A358" s="109" t="s">
        <v>92</v>
      </c>
      <c r="B358" s="70">
        <v>55</v>
      </c>
      <c r="C358" s="71">
        <v>0</v>
      </c>
      <c r="D358" s="71">
        <v>0</v>
      </c>
      <c r="E358" s="72">
        <v>0</v>
      </c>
      <c r="F358" s="70">
        <v>0</v>
      </c>
      <c r="G358" s="110">
        <f>G359</f>
        <v>264748.90000000002</v>
      </c>
    </row>
    <row r="359" spans="1:7" s="68" customFormat="1" ht="15.75" x14ac:dyDescent="0.25">
      <c r="A359" s="140" t="s">
        <v>58</v>
      </c>
      <c r="B359" s="123">
        <v>55</v>
      </c>
      <c r="C359" s="141">
        <v>7</v>
      </c>
      <c r="D359" s="141">
        <v>0</v>
      </c>
      <c r="E359" s="142">
        <v>0</v>
      </c>
      <c r="F359" s="143">
        <v>0</v>
      </c>
      <c r="G359" s="144">
        <f>SUM(G360+G381+G409+G413+G427)</f>
        <v>264748.90000000002</v>
      </c>
    </row>
    <row r="360" spans="1:7" s="149" customFormat="1" ht="15.75" x14ac:dyDescent="0.25">
      <c r="A360" s="145" t="s">
        <v>93</v>
      </c>
      <c r="B360" s="102">
        <v>55</v>
      </c>
      <c r="C360" s="146">
        <v>7</v>
      </c>
      <c r="D360" s="146">
        <v>1</v>
      </c>
      <c r="E360" s="147">
        <v>0</v>
      </c>
      <c r="F360" s="102">
        <v>0</v>
      </c>
      <c r="G360" s="148">
        <f>SUM(G361)</f>
        <v>62488.9</v>
      </c>
    </row>
    <row r="361" spans="1:7" ht="15.75" x14ac:dyDescent="0.25">
      <c r="A361" s="86" t="s">
        <v>94</v>
      </c>
      <c r="B361" s="80">
        <v>55</v>
      </c>
      <c r="C361" s="87">
        <v>7</v>
      </c>
      <c r="D361" s="87">
        <v>1</v>
      </c>
      <c r="E361" s="88">
        <v>4200000</v>
      </c>
      <c r="F361" s="80">
        <v>0</v>
      </c>
      <c r="G361" s="89">
        <f>G362+G367+G371+G374+G378</f>
        <v>62488.9</v>
      </c>
    </row>
    <row r="362" spans="1:7" ht="31.5" x14ac:dyDescent="0.25">
      <c r="A362" s="86" t="s">
        <v>12</v>
      </c>
      <c r="B362" s="80">
        <v>55</v>
      </c>
      <c r="C362" s="87">
        <v>7</v>
      </c>
      <c r="D362" s="87">
        <v>1</v>
      </c>
      <c r="E362" s="88">
        <v>4203520</v>
      </c>
      <c r="F362" s="80">
        <v>0</v>
      </c>
      <c r="G362" s="89">
        <f>G363+G366</f>
        <v>30.9</v>
      </c>
    </row>
    <row r="363" spans="1:7" s="97" customFormat="1" ht="15.75" x14ac:dyDescent="0.25">
      <c r="A363" s="91" t="s">
        <v>95</v>
      </c>
      <c r="B363" s="92">
        <v>55</v>
      </c>
      <c r="C363" s="93">
        <v>7</v>
      </c>
      <c r="D363" s="93">
        <v>1</v>
      </c>
      <c r="E363" s="94">
        <v>4203520</v>
      </c>
      <c r="F363" s="92">
        <v>850</v>
      </c>
      <c r="G363" s="95">
        <v>10.9</v>
      </c>
    </row>
    <row r="364" spans="1:7" s="97" customFormat="1" ht="15.75" x14ac:dyDescent="0.25">
      <c r="A364" s="91" t="s">
        <v>95</v>
      </c>
      <c r="B364" s="92">
        <v>55</v>
      </c>
      <c r="C364" s="93">
        <v>7</v>
      </c>
      <c r="D364" s="93">
        <v>1</v>
      </c>
      <c r="E364" s="94">
        <v>4209500</v>
      </c>
      <c r="F364" s="92">
        <v>999</v>
      </c>
      <c r="G364" s="95">
        <v>0</v>
      </c>
    </row>
    <row r="365" spans="1:7" s="97" customFormat="1" ht="15.75" x14ac:dyDescent="0.25">
      <c r="A365" s="91" t="s">
        <v>95</v>
      </c>
      <c r="B365" s="92">
        <v>55</v>
      </c>
      <c r="C365" s="93">
        <v>7</v>
      </c>
      <c r="D365" s="93">
        <v>1</v>
      </c>
      <c r="E365" s="94">
        <v>4209500</v>
      </c>
      <c r="F365" s="92">
        <v>999</v>
      </c>
      <c r="G365" s="95">
        <v>0</v>
      </c>
    </row>
    <row r="366" spans="1:7" s="97" customFormat="1" ht="15.75" x14ac:dyDescent="0.25">
      <c r="A366" s="91" t="s">
        <v>96</v>
      </c>
      <c r="B366" s="92">
        <v>55</v>
      </c>
      <c r="C366" s="93">
        <v>7</v>
      </c>
      <c r="D366" s="93">
        <v>1</v>
      </c>
      <c r="E366" s="94">
        <v>4203510</v>
      </c>
      <c r="F366" s="92">
        <v>611</v>
      </c>
      <c r="G366" s="95">
        <v>20</v>
      </c>
    </row>
    <row r="367" spans="1:7" ht="31.5" x14ac:dyDescent="0.25">
      <c r="A367" s="86" t="s">
        <v>19</v>
      </c>
      <c r="B367" s="80">
        <v>55</v>
      </c>
      <c r="C367" s="87">
        <v>7</v>
      </c>
      <c r="D367" s="87">
        <v>1</v>
      </c>
      <c r="E367" s="88">
        <v>4200420</v>
      </c>
      <c r="F367" s="80">
        <v>0</v>
      </c>
      <c r="G367" s="89">
        <f>G369+G370+G368</f>
        <v>9215.4</v>
      </c>
    </row>
    <row r="368" spans="1:7" s="97" customFormat="1" ht="15.75" x14ac:dyDescent="0.25">
      <c r="A368" s="91" t="s">
        <v>95</v>
      </c>
      <c r="B368" s="92">
        <v>55</v>
      </c>
      <c r="C368" s="93">
        <v>7</v>
      </c>
      <c r="D368" s="93">
        <v>1</v>
      </c>
      <c r="E368" s="94">
        <v>4200420</v>
      </c>
      <c r="F368" s="92">
        <v>120</v>
      </c>
      <c r="G368" s="150">
        <v>10</v>
      </c>
    </row>
    <row r="369" spans="1:7" s="97" customFormat="1" ht="15.75" x14ac:dyDescent="0.25">
      <c r="A369" s="91" t="s">
        <v>95</v>
      </c>
      <c r="B369" s="92">
        <v>55</v>
      </c>
      <c r="C369" s="93">
        <v>7</v>
      </c>
      <c r="D369" s="93">
        <v>1</v>
      </c>
      <c r="E369" s="94">
        <v>4200420</v>
      </c>
      <c r="F369" s="92">
        <v>240</v>
      </c>
      <c r="G369" s="150">
        <v>7547.7</v>
      </c>
    </row>
    <row r="370" spans="1:7" s="97" customFormat="1" ht="15.75" x14ac:dyDescent="0.25">
      <c r="A370" s="91" t="s">
        <v>96</v>
      </c>
      <c r="B370" s="92">
        <v>55</v>
      </c>
      <c r="C370" s="93">
        <v>7</v>
      </c>
      <c r="D370" s="93">
        <v>1</v>
      </c>
      <c r="E370" s="94">
        <v>4200410</v>
      </c>
      <c r="F370" s="92">
        <v>611</v>
      </c>
      <c r="G370" s="150">
        <v>1657.7</v>
      </c>
    </row>
    <row r="371" spans="1:7" s="97" customFormat="1" ht="47.25" x14ac:dyDescent="0.25">
      <c r="A371" s="151" t="s">
        <v>97</v>
      </c>
      <c r="B371" s="152">
        <v>55</v>
      </c>
      <c r="C371" s="153">
        <v>7</v>
      </c>
      <c r="D371" s="153">
        <v>1</v>
      </c>
      <c r="E371" s="154">
        <v>8750000</v>
      </c>
      <c r="F371" s="152">
        <v>0</v>
      </c>
      <c r="G371" s="155">
        <f>G372+G373</f>
        <v>45348.7</v>
      </c>
    </row>
    <row r="372" spans="1:7" s="97" customFormat="1" ht="15.75" x14ac:dyDescent="0.25">
      <c r="A372" s="91" t="s">
        <v>95</v>
      </c>
      <c r="B372" s="92">
        <v>55</v>
      </c>
      <c r="C372" s="93">
        <v>7</v>
      </c>
      <c r="D372" s="93">
        <v>1</v>
      </c>
      <c r="E372" s="94">
        <v>8757370</v>
      </c>
      <c r="F372" s="92">
        <v>530</v>
      </c>
      <c r="G372" s="150">
        <v>14479.6</v>
      </c>
    </row>
    <row r="373" spans="1:7" s="97" customFormat="1" ht="15.75" x14ac:dyDescent="0.25">
      <c r="A373" s="91" t="s">
        <v>96</v>
      </c>
      <c r="B373" s="92">
        <v>55</v>
      </c>
      <c r="C373" s="93">
        <v>7</v>
      </c>
      <c r="D373" s="93">
        <v>1</v>
      </c>
      <c r="E373" s="94">
        <v>8757370</v>
      </c>
      <c r="F373" s="92">
        <v>611</v>
      </c>
      <c r="G373" s="150">
        <v>30869.1</v>
      </c>
    </row>
    <row r="374" spans="1:7" ht="15.75" x14ac:dyDescent="0.25">
      <c r="A374" s="86" t="s">
        <v>75</v>
      </c>
      <c r="B374" s="80">
        <v>55</v>
      </c>
      <c r="C374" s="87">
        <v>7</v>
      </c>
      <c r="D374" s="87">
        <v>1</v>
      </c>
      <c r="E374" s="88">
        <v>8750000</v>
      </c>
      <c r="F374" s="80">
        <v>0</v>
      </c>
      <c r="G374" s="89">
        <f>SUM(G375)</f>
        <v>744.8</v>
      </c>
    </row>
    <row r="375" spans="1:7" ht="78.75" x14ac:dyDescent="0.25">
      <c r="A375" s="104" t="s">
        <v>98</v>
      </c>
      <c r="B375" s="80">
        <v>55</v>
      </c>
      <c r="C375" s="87">
        <v>7</v>
      </c>
      <c r="D375" s="87">
        <v>1</v>
      </c>
      <c r="E375" s="156">
        <v>8757390</v>
      </c>
      <c r="F375" s="80">
        <v>0</v>
      </c>
      <c r="G375" s="89">
        <f>G376+G377</f>
        <v>744.8</v>
      </c>
    </row>
    <row r="376" spans="1:7" s="97" customFormat="1" ht="15.75" x14ac:dyDescent="0.25">
      <c r="A376" s="91" t="s">
        <v>95</v>
      </c>
      <c r="B376" s="92">
        <v>55</v>
      </c>
      <c r="C376" s="93">
        <v>7</v>
      </c>
      <c r="D376" s="93">
        <v>1</v>
      </c>
      <c r="E376" s="94">
        <v>8757390</v>
      </c>
      <c r="F376" s="92">
        <v>530</v>
      </c>
      <c r="G376" s="95">
        <v>164.9</v>
      </c>
    </row>
    <row r="377" spans="1:7" s="97" customFormat="1" ht="15.75" x14ac:dyDescent="0.25">
      <c r="A377" s="91" t="s">
        <v>96</v>
      </c>
      <c r="B377" s="92">
        <v>55</v>
      </c>
      <c r="C377" s="93">
        <v>7</v>
      </c>
      <c r="D377" s="93">
        <v>1</v>
      </c>
      <c r="E377" s="94">
        <v>8757390</v>
      </c>
      <c r="F377" s="92">
        <v>611</v>
      </c>
      <c r="G377" s="95">
        <v>579.9</v>
      </c>
    </row>
    <row r="378" spans="1:7" ht="47.25" x14ac:dyDescent="0.25">
      <c r="A378" s="104" t="s">
        <v>99</v>
      </c>
      <c r="B378" s="80">
        <v>55</v>
      </c>
      <c r="C378" s="87">
        <v>7</v>
      </c>
      <c r="D378" s="87">
        <v>1</v>
      </c>
      <c r="E378" s="122">
        <v>4200220</v>
      </c>
      <c r="F378" s="80">
        <v>0</v>
      </c>
      <c r="G378" s="89">
        <f>SUM(G379+G380)</f>
        <v>7149.1</v>
      </c>
    </row>
    <row r="379" spans="1:7" s="97" customFormat="1" ht="15.75" x14ac:dyDescent="0.25">
      <c r="A379" s="91" t="s">
        <v>95</v>
      </c>
      <c r="B379" s="92">
        <v>55</v>
      </c>
      <c r="C379" s="93">
        <v>7</v>
      </c>
      <c r="D379" s="93">
        <v>1</v>
      </c>
      <c r="E379" s="94">
        <v>4200220</v>
      </c>
      <c r="F379" s="92">
        <v>240</v>
      </c>
      <c r="G379" s="95">
        <v>1930.4</v>
      </c>
    </row>
    <row r="380" spans="1:7" s="97" customFormat="1" ht="15.75" x14ac:dyDescent="0.25">
      <c r="A380" s="91" t="s">
        <v>96</v>
      </c>
      <c r="B380" s="92">
        <v>55</v>
      </c>
      <c r="C380" s="93">
        <v>7</v>
      </c>
      <c r="D380" s="93">
        <v>1</v>
      </c>
      <c r="E380" s="94">
        <v>4200210</v>
      </c>
      <c r="F380" s="92">
        <v>611</v>
      </c>
      <c r="G380" s="95">
        <v>5218.7</v>
      </c>
    </row>
    <row r="381" spans="1:7" s="149" customFormat="1" ht="15.75" x14ac:dyDescent="0.25">
      <c r="A381" s="145" t="s">
        <v>100</v>
      </c>
      <c r="B381" s="102">
        <v>55</v>
      </c>
      <c r="C381" s="146">
        <v>7</v>
      </c>
      <c r="D381" s="146">
        <v>2</v>
      </c>
      <c r="E381" s="147">
        <v>0</v>
      </c>
      <c r="F381" s="102">
        <v>0</v>
      </c>
      <c r="G381" s="148">
        <f>SUM(G382+G402)</f>
        <v>179355.7</v>
      </c>
    </row>
    <row r="382" spans="1:7" ht="31.5" x14ac:dyDescent="0.25">
      <c r="A382" s="86" t="s">
        <v>101</v>
      </c>
      <c r="B382" s="80">
        <v>55</v>
      </c>
      <c r="C382" s="87">
        <v>7</v>
      </c>
      <c r="D382" s="87">
        <v>2</v>
      </c>
      <c r="E382" s="88">
        <v>4210000</v>
      </c>
      <c r="F382" s="80">
        <v>0</v>
      </c>
      <c r="G382" s="89">
        <f>SUM(G383+G386+G390+G394)</f>
        <v>42995.899999999994</v>
      </c>
    </row>
    <row r="383" spans="1:7" ht="31.5" x14ac:dyDescent="0.25">
      <c r="A383" s="86" t="s">
        <v>12</v>
      </c>
      <c r="B383" s="80">
        <v>55</v>
      </c>
      <c r="C383" s="87">
        <v>7</v>
      </c>
      <c r="D383" s="87">
        <v>2</v>
      </c>
      <c r="E383" s="88">
        <v>4213500</v>
      </c>
      <c r="F383" s="80">
        <v>0</v>
      </c>
      <c r="G383" s="89">
        <f>G384+G385</f>
        <v>1584</v>
      </c>
    </row>
    <row r="384" spans="1:7" s="97" customFormat="1" ht="15.75" x14ac:dyDescent="0.25">
      <c r="A384" s="91" t="s">
        <v>95</v>
      </c>
      <c r="B384" s="92">
        <v>55</v>
      </c>
      <c r="C384" s="93">
        <v>7</v>
      </c>
      <c r="D384" s="93">
        <v>2</v>
      </c>
      <c r="E384" s="94">
        <v>4213520</v>
      </c>
      <c r="F384" s="92">
        <v>850</v>
      </c>
      <c r="G384" s="95">
        <v>60</v>
      </c>
    </row>
    <row r="385" spans="1:7" s="97" customFormat="1" ht="15.75" x14ac:dyDescent="0.25">
      <c r="A385" s="91" t="s">
        <v>96</v>
      </c>
      <c r="B385" s="92">
        <v>55</v>
      </c>
      <c r="C385" s="93">
        <v>7</v>
      </c>
      <c r="D385" s="93">
        <v>2</v>
      </c>
      <c r="E385" s="94">
        <v>4213510</v>
      </c>
      <c r="F385" s="92">
        <v>611</v>
      </c>
      <c r="G385" s="95">
        <v>1524</v>
      </c>
    </row>
    <row r="386" spans="1:7" ht="31.5" x14ac:dyDescent="0.25">
      <c r="A386" s="86" t="s">
        <v>19</v>
      </c>
      <c r="B386" s="80">
        <v>55</v>
      </c>
      <c r="C386" s="87">
        <v>7</v>
      </c>
      <c r="D386" s="87">
        <v>2</v>
      </c>
      <c r="E386" s="88">
        <v>4210400</v>
      </c>
      <c r="F386" s="80">
        <v>0</v>
      </c>
      <c r="G386" s="89">
        <f>G387+G388+G389</f>
        <v>18150.7</v>
      </c>
    </row>
    <row r="387" spans="1:7" s="97" customFormat="1" ht="15.75" x14ac:dyDescent="0.25">
      <c r="A387" s="91" t="s">
        <v>95</v>
      </c>
      <c r="B387" s="92">
        <v>55</v>
      </c>
      <c r="C387" s="93">
        <v>7</v>
      </c>
      <c r="D387" s="93">
        <v>2</v>
      </c>
      <c r="E387" s="94">
        <v>4210420</v>
      </c>
      <c r="F387" s="92">
        <v>240</v>
      </c>
      <c r="G387" s="150">
        <v>8355.2000000000007</v>
      </c>
    </row>
    <row r="388" spans="1:7" s="97" customFormat="1" ht="15.75" x14ac:dyDescent="0.25">
      <c r="A388" s="91" t="s">
        <v>96</v>
      </c>
      <c r="B388" s="92">
        <v>55</v>
      </c>
      <c r="C388" s="93">
        <v>7</v>
      </c>
      <c r="D388" s="93">
        <v>2</v>
      </c>
      <c r="E388" s="94">
        <v>4210410</v>
      </c>
      <c r="F388" s="92">
        <v>611</v>
      </c>
      <c r="G388" s="150">
        <v>9795.5</v>
      </c>
    </row>
    <row r="389" spans="1:7" s="97" customFormat="1" ht="15.75" x14ac:dyDescent="0.25">
      <c r="A389" s="91" t="s">
        <v>95</v>
      </c>
      <c r="B389" s="92">
        <v>55</v>
      </c>
      <c r="C389" s="93">
        <v>7</v>
      </c>
      <c r="D389" s="93">
        <v>2</v>
      </c>
      <c r="E389" s="94">
        <v>4210420</v>
      </c>
      <c r="F389" s="92">
        <v>240</v>
      </c>
      <c r="G389" s="150">
        <v>0</v>
      </c>
    </row>
    <row r="390" spans="1:7" ht="47.25" x14ac:dyDescent="0.25">
      <c r="A390" s="104" t="s">
        <v>102</v>
      </c>
      <c r="B390" s="80">
        <v>55</v>
      </c>
      <c r="C390" s="87">
        <v>7</v>
      </c>
      <c r="D390" s="87">
        <v>2</v>
      </c>
      <c r="E390" s="122">
        <v>4210220</v>
      </c>
      <c r="F390" s="80">
        <v>0</v>
      </c>
      <c r="G390" s="89">
        <f>G391+G393</f>
        <v>9035.4</v>
      </c>
    </row>
    <row r="391" spans="1:7" s="97" customFormat="1" ht="15.75" x14ac:dyDescent="0.25">
      <c r="A391" s="91" t="s">
        <v>95</v>
      </c>
      <c r="B391" s="92">
        <v>55</v>
      </c>
      <c r="C391" s="93">
        <v>7</v>
      </c>
      <c r="D391" s="93">
        <v>2</v>
      </c>
      <c r="E391" s="94">
        <v>4210220</v>
      </c>
      <c r="F391" s="92">
        <v>240</v>
      </c>
      <c r="G391" s="95">
        <v>2304.6999999999998</v>
      </c>
    </row>
    <row r="392" spans="1:7" s="97" customFormat="1" ht="15.75" x14ac:dyDescent="0.25">
      <c r="A392" s="91" t="s">
        <v>96</v>
      </c>
      <c r="B392" s="92">
        <v>55</v>
      </c>
      <c r="C392" s="93">
        <v>7</v>
      </c>
      <c r="D392" s="93">
        <v>2</v>
      </c>
      <c r="E392" s="94">
        <v>4210210</v>
      </c>
      <c r="F392" s="92">
        <v>611</v>
      </c>
      <c r="G392" s="95">
        <v>0</v>
      </c>
    </row>
    <row r="393" spans="1:7" s="97" customFormat="1" ht="15.75" x14ac:dyDescent="0.25">
      <c r="A393" s="91" t="s">
        <v>96</v>
      </c>
      <c r="B393" s="92">
        <v>55</v>
      </c>
      <c r="C393" s="93">
        <v>7</v>
      </c>
      <c r="D393" s="93">
        <v>2</v>
      </c>
      <c r="E393" s="94">
        <v>4210210</v>
      </c>
      <c r="F393" s="92">
        <v>611</v>
      </c>
      <c r="G393" s="95">
        <v>6730.7</v>
      </c>
    </row>
    <row r="394" spans="1:7" ht="15.75" x14ac:dyDescent="0.25">
      <c r="A394" s="86" t="s">
        <v>103</v>
      </c>
      <c r="B394" s="80">
        <v>55</v>
      </c>
      <c r="C394" s="87">
        <v>7</v>
      </c>
      <c r="D394" s="87">
        <v>2</v>
      </c>
      <c r="E394" s="88">
        <v>4230000</v>
      </c>
      <c r="F394" s="80">
        <v>0</v>
      </c>
      <c r="G394" s="89">
        <f>G397</f>
        <v>14225.8</v>
      </c>
    </row>
    <row r="395" spans="1:7" ht="31.5" x14ac:dyDescent="0.25">
      <c r="A395" s="86" t="s">
        <v>12</v>
      </c>
      <c r="B395" s="80">
        <v>55</v>
      </c>
      <c r="C395" s="87">
        <v>7</v>
      </c>
      <c r="D395" s="87">
        <v>2</v>
      </c>
      <c r="E395" s="88">
        <v>4233500</v>
      </c>
      <c r="F395" s="80">
        <v>0</v>
      </c>
      <c r="G395" s="89">
        <f>SUM(G396)</f>
        <v>0</v>
      </c>
    </row>
    <row r="396" spans="1:7" s="97" customFormat="1" ht="15.75" x14ac:dyDescent="0.25">
      <c r="A396" s="91" t="s">
        <v>96</v>
      </c>
      <c r="B396" s="92">
        <v>55</v>
      </c>
      <c r="C396" s="93">
        <v>7</v>
      </c>
      <c r="D396" s="93">
        <v>2</v>
      </c>
      <c r="E396" s="94">
        <v>4233510</v>
      </c>
      <c r="F396" s="92">
        <v>611</v>
      </c>
      <c r="G396" s="95">
        <v>0</v>
      </c>
    </row>
    <row r="397" spans="1:7" ht="31.5" x14ac:dyDescent="0.25">
      <c r="A397" s="86" t="s">
        <v>19</v>
      </c>
      <c r="B397" s="80">
        <v>55</v>
      </c>
      <c r="C397" s="87">
        <v>7</v>
      </c>
      <c r="D397" s="87">
        <v>2</v>
      </c>
      <c r="E397" s="88">
        <v>4230410</v>
      </c>
      <c r="F397" s="80">
        <v>0</v>
      </c>
      <c r="G397" s="89">
        <f>SUM(G398)</f>
        <v>14225.8</v>
      </c>
    </row>
    <row r="398" spans="1:7" s="97" customFormat="1" ht="15.75" x14ac:dyDescent="0.25">
      <c r="A398" s="91" t="s">
        <v>96</v>
      </c>
      <c r="B398" s="92">
        <v>55</v>
      </c>
      <c r="C398" s="93">
        <v>7</v>
      </c>
      <c r="D398" s="93">
        <v>2</v>
      </c>
      <c r="E398" s="94">
        <v>4230410</v>
      </c>
      <c r="F398" s="92">
        <v>611</v>
      </c>
      <c r="G398" s="95">
        <v>14225.8</v>
      </c>
    </row>
    <row r="399" spans="1:7" ht="15.75" x14ac:dyDescent="0.25">
      <c r="A399" s="86" t="s">
        <v>104</v>
      </c>
      <c r="B399" s="80">
        <v>55</v>
      </c>
      <c r="C399" s="87">
        <v>7</v>
      </c>
      <c r="D399" s="87">
        <v>2</v>
      </c>
      <c r="E399" s="88">
        <v>5200000</v>
      </c>
      <c r="F399" s="80">
        <v>0</v>
      </c>
      <c r="G399" s="89">
        <f>SUM(G400)</f>
        <v>0</v>
      </c>
    </row>
    <row r="400" spans="1:7" ht="31.5" x14ac:dyDescent="0.25">
      <c r="A400" s="86" t="s">
        <v>105</v>
      </c>
      <c r="B400" s="80">
        <v>55</v>
      </c>
      <c r="C400" s="87">
        <v>7</v>
      </c>
      <c r="D400" s="87">
        <v>2</v>
      </c>
      <c r="E400" s="88">
        <v>5200900</v>
      </c>
      <c r="F400" s="80">
        <v>0</v>
      </c>
      <c r="G400" s="89">
        <f>SUM(G401)</f>
        <v>0</v>
      </c>
    </row>
    <row r="401" spans="1:7" s="97" customFormat="1" ht="15.75" x14ac:dyDescent="0.25">
      <c r="A401" s="91" t="s">
        <v>95</v>
      </c>
      <c r="B401" s="92">
        <v>55</v>
      </c>
      <c r="C401" s="93">
        <v>7</v>
      </c>
      <c r="D401" s="93">
        <v>2</v>
      </c>
      <c r="E401" s="94">
        <v>5200900</v>
      </c>
      <c r="F401" s="92">
        <v>999</v>
      </c>
      <c r="G401" s="95">
        <v>0</v>
      </c>
    </row>
    <row r="402" spans="1:7" ht="15.75" x14ac:dyDescent="0.25">
      <c r="A402" s="86" t="s">
        <v>75</v>
      </c>
      <c r="B402" s="80">
        <v>55</v>
      </c>
      <c r="C402" s="87">
        <v>7</v>
      </c>
      <c r="D402" s="87">
        <v>2</v>
      </c>
      <c r="E402" s="88">
        <v>8750000</v>
      </c>
      <c r="F402" s="80">
        <v>0</v>
      </c>
      <c r="G402" s="89">
        <f>G403+G406</f>
        <v>136359.80000000002</v>
      </c>
    </row>
    <row r="403" spans="1:7" ht="126" x14ac:dyDescent="0.25">
      <c r="A403" s="86" t="s">
        <v>106</v>
      </c>
      <c r="B403" s="80">
        <v>55</v>
      </c>
      <c r="C403" s="87">
        <v>7</v>
      </c>
      <c r="D403" s="87">
        <v>2</v>
      </c>
      <c r="E403" s="88">
        <v>8757340</v>
      </c>
      <c r="F403" s="80">
        <v>0</v>
      </c>
      <c r="G403" s="89">
        <f>G404+G405</f>
        <v>133720.20000000001</v>
      </c>
    </row>
    <row r="404" spans="1:7" s="97" customFormat="1" ht="15.75" x14ac:dyDescent="0.25">
      <c r="A404" s="91" t="s">
        <v>95</v>
      </c>
      <c r="B404" s="92">
        <v>55</v>
      </c>
      <c r="C404" s="93">
        <v>7</v>
      </c>
      <c r="D404" s="93">
        <v>2</v>
      </c>
      <c r="E404" s="94">
        <v>8757340</v>
      </c>
      <c r="F404" s="92">
        <v>530</v>
      </c>
      <c r="G404" s="95">
        <v>46055.199999999997</v>
      </c>
    </row>
    <row r="405" spans="1:7" s="97" customFormat="1" ht="15.75" x14ac:dyDescent="0.25">
      <c r="A405" s="91" t="s">
        <v>96</v>
      </c>
      <c r="B405" s="92">
        <v>55</v>
      </c>
      <c r="C405" s="93">
        <v>7</v>
      </c>
      <c r="D405" s="93">
        <v>2</v>
      </c>
      <c r="E405" s="94">
        <v>8757340</v>
      </c>
      <c r="F405" s="92">
        <v>611</v>
      </c>
      <c r="G405" s="95">
        <v>87665</v>
      </c>
    </row>
    <row r="406" spans="1:7" ht="47.25" x14ac:dyDescent="0.25">
      <c r="A406" s="104" t="s">
        <v>107</v>
      </c>
      <c r="B406" s="80">
        <v>55</v>
      </c>
      <c r="C406" s="87">
        <v>7</v>
      </c>
      <c r="D406" s="87">
        <v>2</v>
      </c>
      <c r="E406" s="156">
        <v>8757330</v>
      </c>
      <c r="F406" s="80">
        <v>0</v>
      </c>
      <c r="G406" s="89">
        <f>G407+G408</f>
        <v>2639.6</v>
      </c>
    </row>
    <row r="407" spans="1:7" s="97" customFormat="1" ht="15.75" x14ac:dyDescent="0.25">
      <c r="A407" s="91" t="s">
        <v>95</v>
      </c>
      <c r="B407" s="92">
        <v>55</v>
      </c>
      <c r="C407" s="93">
        <v>7</v>
      </c>
      <c r="D407" s="93">
        <v>2</v>
      </c>
      <c r="E407" s="157">
        <v>8757330</v>
      </c>
      <c r="F407" s="92">
        <v>530</v>
      </c>
      <c r="G407" s="95">
        <v>458.9</v>
      </c>
    </row>
    <row r="408" spans="1:7" s="97" customFormat="1" ht="15.75" x14ac:dyDescent="0.25">
      <c r="A408" s="91" t="s">
        <v>96</v>
      </c>
      <c r="B408" s="92">
        <v>55</v>
      </c>
      <c r="C408" s="93">
        <v>7</v>
      </c>
      <c r="D408" s="93">
        <v>2</v>
      </c>
      <c r="E408" s="157">
        <v>8757330</v>
      </c>
      <c r="F408" s="92">
        <v>611</v>
      </c>
      <c r="G408" s="95">
        <v>2180.6999999999998</v>
      </c>
    </row>
    <row r="409" spans="1:7" s="149" customFormat="1" ht="15.75" x14ac:dyDescent="0.25">
      <c r="A409" s="145" t="s">
        <v>108</v>
      </c>
      <c r="B409" s="102">
        <v>55</v>
      </c>
      <c r="C409" s="146">
        <v>7</v>
      </c>
      <c r="D409" s="146">
        <v>7</v>
      </c>
      <c r="E409" s="147">
        <v>0</v>
      </c>
      <c r="F409" s="102">
        <v>0</v>
      </c>
      <c r="G409" s="148">
        <f>SUM(G410)</f>
        <v>1540.2</v>
      </c>
    </row>
    <row r="410" spans="1:7" ht="15.75" x14ac:dyDescent="0.25">
      <c r="A410" s="111" t="s">
        <v>109</v>
      </c>
      <c r="B410" s="80">
        <v>55</v>
      </c>
      <c r="C410" s="121">
        <v>7</v>
      </c>
      <c r="D410" s="121">
        <v>7</v>
      </c>
      <c r="E410" s="122">
        <v>7950000</v>
      </c>
      <c r="F410" s="123">
        <v>0</v>
      </c>
      <c r="G410" s="124">
        <f>SUM(G411)</f>
        <v>1540.2</v>
      </c>
    </row>
    <row r="411" spans="1:7" ht="15.75" x14ac:dyDescent="0.25">
      <c r="A411" s="111" t="s">
        <v>110</v>
      </c>
      <c r="B411" s="80">
        <v>55</v>
      </c>
      <c r="C411" s="121">
        <v>7</v>
      </c>
      <c r="D411" s="121">
        <v>7</v>
      </c>
      <c r="E411" s="122" t="s">
        <v>111</v>
      </c>
      <c r="F411" s="123">
        <v>0</v>
      </c>
      <c r="G411" s="124">
        <f>SUM(G412)</f>
        <v>1540.2</v>
      </c>
    </row>
    <row r="412" spans="1:7" s="97" customFormat="1" ht="31.5" x14ac:dyDescent="0.25">
      <c r="A412" s="91" t="s">
        <v>112</v>
      </c>
      <c r="B412" s="92">
        <v>55</v>
      </c>
      <c r="C412" s="93">
        <v>7</v>
      </c>
      <c r="D412" s="93">
        <v>7</v>
      </c>
      <c r="E412" s="94" t="s">
        <v>111</v>
      </c>
      <c r="F412" s="92">
        <v>240</v>
      </c>
      <c r="G412" s="95">
        <v>1540.2</v>
      </c>
    </row>
    <row r="413" spans="1:7" s="149" customFormat="1" ht="15.75" x14ac:dyDescent="0.25">
      <c r="A413" s="145" t="s">
        <v>113</v>
      </c>
      <c r="B413" s="102">
        <v>55</v>
      </c>
      <c r="C413" s="146">
        <v>7</v>
      </c>
      <c r="D413" s="146">
        <v>9</v>
      </c>
      <c r="E413" s="147">
        <v>0</v>
      </c>
      <c r="F413" s="102">
        <v>0</v>
      </c>
      <c r="G413" s="148">
        <f>SUM(G414+G416+G422)</f>
        <v>18868.199999999997</v>
      </c>
    </row>
    <row r="414" spans="1:7" ht="15.75" x14ac:dyDescent="0.25">
      <c r="A414" s="86" t="s">
        <v>11</v>
      </c>
      <c r="B414" s="80">
        <v>55</v>
      </c>
      <c r="C414" s="87">
        <v>7</v>
      </c>
      <c r="D414" s="87">
        <v>9</v>
      </c>
      <c r="E414" s="88">
        <v>20000</v>
      </c>
      <c r="F414" s="80">
        <v>0</v>
      </c>
      <c r="G414" s="89">
        <f>SUM(G415)</f>
        <v>1770.6</v>
      </c>
    </row>
    <row r="415" spans="1:7" s="97" customFormat="1" ht="31.5" x14ac:dyDescent="0.25">
      <c r="A415" s="91" t="s">
        <v>8</v>
      </c>
      <c r="B415" s="92">
        <v>55</v>
      </c>
      <c r="C415" s="93">
        <v>7</v>
      </c>
      <c r="D415" s="93">
        <v>9</v>
      </c>
      <c r="E415" s="94">
        <v>21520</v>
      </c>
      <c r="F415" s="92">
        <v>120</v>
      </c>
      <c r="G415" s="95">
        <v>1770.6</v>
      </c>
    </row>
    <row r="416" spans="1:7" ht="63" x14ac:dyDescent="0.25">
      <c r="A416" s="86" t="s">
        <v>114</v>
      </c>
      <c r="B416" s="80">
        <v>55</v>
      </c>
      <c r="C416" s="87">
        <v>7</v>
      </c>
      <c r="D416" s="87">
        <v>9</v>
      </c>
      <c r="E416" s="88">
        <v>4520000</v>
      </c>
      <c r="F416" s="80">
        <v>0</v>
      </c>
      <c r="G416" s="89">
        <f>SUM(G417+G419)</f>
        <v>16963.3</v>
      </c>
    </row>
    <row r="417" spans="1:7" ht="31.5" x14ac:dyDescent="0.25">
      <c r="A417" s="86" t="s">
        <v>12</v>
      </c>
      <c r="B417" s="80">
        <v>55</v>
      </c>
      <c r="C417" s="87">
        <v>7</v>
      </c>
      <c r="D417" s="87">
        <v>9</v>
      </c>
      <c r="E417" s="88">
        <v>4523500</v>
      </c>
      <c r="F417" s="80">
        <v>0</v>
      </c>
      <c r="G417" s="89">
        <f>SUM(G418)</f>
        <v>6</v>
      </c>
    </row>
    <row r="418" spans="1:7" s="97" customFormat="1" ht="15.75" x14ac:dyDescent="0.25">
      <c r="A418" s="91" t="s">
        <v>95</v>
      </c>
      <c r="B418" s="92">
        <v>55</v>
      </c>
      <c r="C418" s="93">
        <v>7</v>
      </c>
      <c r="D418" s="93">
        <v>9</v>
      </c>
      <c r="E418" s="94">
        <v>4523520</v>
      </c>
      <c r="F418" s="92">
        <v>850</v>
      </c>
      <c r="G418" s="95">
        <v>6</v>
      </c>
    </row>
    <row r="419" spans="1:7" ht="31.5" x14ac:dyDescent="0.25">
      <c r="A419" s="86" t="s">
        <v>19</v>
      </c>
      <c r="B419" s="80">
        <v>55</v>
      </c>
      <c r="C419" s="87">
        <v>7</v>
      </c>
      <c r="D419" s="87">
        <v>9</v>
      </c>
      <c r="E419" s="88">
        <v>4520420</v>
      </c>
      <c r="F419" s="80">
        <v>0</v>
      </c>
      <c r="G419" s="89">
        <f>G420+G421</f>
        <v>16957.3</v>
      </c>
    </row>
    <row r="420" spans="1:7" s="97" customFormat="1" ht="15.75" x14ac:dyDescent="0.25">
      <c r="A420" s="91" t="s">
        <v>95</v>
      </c>
      <c r="B420" s="92">
        <v>55</v>
      </c>
      <c r="C420" s="93">
        <v>7</v>
      </c>
      <c r="D420" s="93">
        <v>9</v>
      </c>
      <c r="E420" s="94">
        <v>4520420</v>
      </c>
      <c r="F420" s="92">
        <v>120</v>
      </c>
      <c r="G420" s="95">
        <v>15195.5</v>
      </c>
    </row>
    <row r="421" spans="1:7" s="97" customFormat="1" ht="15.75" x14ac:dyDescent="0.25">
      <c r="A421" s="91" t="s">
        <v>95</v>
      </c>
      <c r="B421" s="92">
        <v>55</v>
      </c>
      <c r="C421" s="93">
        <v>7</v>
      </c>
      <c r="D421" s="93">
        <v>9</v>
      </c>
      <c r="E421" s="94">
        <v>4520420</v>
      </c>
      <c r="F421" s="92">
        <v>240</v>
      </c>
      <c r="G421" s="95">
        <v>1761.8</v>
      </c>
    </row>
    <row r="422" spans="1:7" ht="15.75" x14ac:dyDescent="0.25">
      <c r="A422" s="86" t="s">
        <v>75</v>
      </c>
      <c r="B422" s="80">
        <v>55</v>
      </c>
      <c r="C422" s="87">
        <v>7</v>
      </c>
      <c r="D422" s="87">
        <v>9</v>
      </c>
      <c r="E422" s="88">
        <v>8750000</v>
      </c>
      <c r="F422" s="80">
        <v>0</v>
      </c>
      <c r="G422" s="89">
        <f>SUM(G423+G425)</f>
        <v>134.30000000000001</v>
      </c>
    </row>
    <row r="423" spans="1:7" ht="31.5" x14ac:dyDescent="0.25">
      <c r="A423" s="86" t="s">
        <v>115</v>
      </c>
      <c r="B423" s="80">
        <v>55</v>
      </c>
      <c r="C423" s="87">
        <v>7</v>
      </c>
      <c r="D423" s="87">
        <v>9</v>
      </c>
      <c r="E423" s="88">
        <v>5210213</v>
      </c>
      <c r="F423" s="80">
        <v>0</v>
      </c>
      <c r="G423" s="89">
        <f>SUM(G424)</f>
        <v>0</v>
      </c>
    </row>
    <row r="424" spans="1:7" s="97" customFormat="1" ht="15.75" x14ac:dyDescent="0.25">
      <c r="A424" s="91" t="s">
        <v>95</v>
      </c>
      <c r="B424" s="92">
        <v>55</v>
      </c>
      <c r="C424" s="93">
        <v>7</v>
      </c>
      <c r="D424" s="93">
        <v>9</v>
      </c>
      <c r="E424" s="94">
        <v>5210213</v>
      </c>
      <c r="F424" s="92">
        <v>999</v>
      </c>
      <c r="G424" s="95">
        <v>0</v>
      </c>
    </row>
    <row r="425" spans="1:7" ht="126" x14ac:dyDescent="0.25">
      <c r="A425" s="104" t="s">
        <v>116</v>
      </c>
      <c r="B425" s="80">
        <v>55</v>
      </c>
      <c r="C425" s="87">
        <v>7</v>
      </c>
      <c r="D425" s="87">
        <v>9</v>
      </c>
      <c r="E425" s="156">
        <v>8757391</v>
      </c>
      <c r="F425" s="80">
        <v>0</v>
      </c>
      <c r="G425" s="89">
        <f>SUM(G426)</f>
        <v>134.30000000000001</v>
      </c>
    </row>
    <row r="426" spans="1:7" s="97" customFormat="1" ht="15.75" x14ac:dyDescent="0.25">
      <c r="A426" s="91" t="s">
        <v>95</v>
      </c>
      <c r="B426" s="92">
        <v>55</v>
      </c>
      <c r="C426" s="93">
        <v>7</v>
      </c>
      <c r="D426" s="93">
        <v>9</v>
      </c>
      <c r="E426" s="94">
        <v>8757391</v>
      </c>
      <c r="F426" s="92">
        <v>530</v>
      </c>
      <c r="G426" s="95">
        <v>134.30000000000001</v>
      </c>
    </row>
    <row r="427" spans="1:7" ht="15.75" x14ac:dyDescent="0.25">
      <c r="A427" s="74" t="s">
        <v>59</v>
      </c>
      <c r="B427" s="75">
        <v>55</v>
      </c>
      <c r="C427" s="76">
        <v>10</v>
      </c>
      <c r="D427" s="76">
        <v>0</v>
      </c>
      <c r="E427" s="77">
        <v>0</v>
      </c>
      <c r="F427" s="75">
        <v>0</v>
      </c>
      <c r="G427" s="78">
        <f>SUM(G428)</f>
        <v>2495.9</v>
      </c>
    </row>
    <row r="428" spans="1:7" ht="15.75" x14ac:dyDescent="0.25">
      <c r="A428" s="79" t="s">
        <v>117</v>
      </c>
      <c r="B428" s="90">
        <v>55</v>
      </c>
      <c r="C428" s="81">
        <v>10</v>
      </c>
      <c r="D428" s="81">
        <v>4</v>
      </c>
      <c r="E428" s="82">
        <v>0</v>
      </c>
      <c r="F428" s="83">
        <v>0</v>
      </c>
      <c r="G428" s="103">
        <f>SUM(G429)</f>
        <v>2495.9</v>
      </c>
    </row>
    <row r="429" spans="1:7" ht="15.75" x14ac:dyDescent="0.25">
      <c r="A429" s="86" t="s">
        <v>75</v>
      </c>
      <c r="B429" s="80">
        <v>55</v>
      </c>
      <c r="C429" s="105">
        <v>10</v>
      </c>
      <c r="D429" s="105">
        <v>4</v>
      </c>
      <c r="E429" s="106">
        <v>8750000</v>
      </c>
      <c r="F429" s="107">
        <v>0</v>
      </c>
      <c r="G429" s="108">
        <f>G430+G432</f>
        <v>2495.9</v>
      </c>
    </row>
    <row r="430" spans="1:7" ht="63" x14ac:dyDescent="0.25">
      <c r="A430" s="104" t="s">
        <v>118</v>
      </c>
      <c r="B430" s="80">
        <v>55</v>
      </c>
      <c r="C430" s="87">
        <v>10</v>
      </c>
      <c r="D430" s="87">
        <v>4</v>
      </c>
      <c r="E430" s="88">
        <v>8757350</v>
      </c>
      <c r="F430" s="80">
        <v>0</v>
      </c>
      <c r="G430" s="89">
        <f>SUM(G431)</f>
        <v>2345.1</v>
      </c>
    </row>
    <row r="431" spans="1:7" s="97" customFormat="1" ht="15.75" x14ac:dyDescent="0.25">
      <c r="A431" s="91" t="s">
        <v>119</v>
      </c>
      <c r="B431" s="92">
        <v>55</v>
      </c>
      <c r="C431" s="93">
        <v>10</v>
      </c>
      <c r="D431" s="93">
        <v>4</v>
      </c>
      <c r="E431" s="94">
        <v>8757350</v>
      </c>
      <c r="F431" s="92">
        <v>530</v>
      </c>
      <c r="G431" s="95">
        <v>2345.1</v>
      </c>
    </row>
    <row r="432" spans="1:7" ht="31.5" x14ac:dyDescent="0.25">
      <c r="A432" s="86" t="s">
        <v>115</v>
      </c>
      <c r="B432" s="80">
        <v>55</v>
      </c>
      <c r="C432" s="87">
        <v>10</v>
      </c>
      <c r="D432" s="87">
        <v>4</v>
      </c>
      <c r="E432" s="88">
        <v>8757200</v>
      </c>
      <c r="F432" s="80">
        <v>0</v>
      </c>
      <c r="G432" s="89">
        <f>SUM(G433)</f>
        <v>150.80000000000001</v>
      </c>
    </row>
    <row r="433" spans="1:7" s="97" customFormat="1" ht="15.75" x14ac:dyDescent="0.25">
      <c r="A433" s="91" t="s">
        <v>95</v>
      </c>
      <c r="B433" s="92">
        <v>55</v>
      </c>
      <c r="C433" s="93">
        <v>10</v>
      </c>
      <c r="D433" s="93">
        <v>4</v>
      </c>
      <c r="E433" s="94">
        <v>8757200</v>
      </c>
      <c r="F433" s="92">
        <v>530</v>
      </c>
      <c r="G433" s="95">
        <v>150.80000000000001</v>
      </c>
    </row>
    <row r="434" spans="1:7" ht="18.75" x14ac:dyDescent="0.25">
      <c r="A434" s="395" t="s">
        <v>120</v>
      </c>
      <c r="B434" s="396"/>
      <c r="C434" s="396"/>
      <c r="D434" s="396"/>
      <c r="E434" s="396"/>
      <c r="F434" s="397"/>
      <c r="G434" s="2">
        <f>SUM(G435)</f>
        <v>1249.9000000000001</v>
      </c>
    </row>
    <row r="435" spans="1:7" s="10" customFormat="1" ht="15.75" x14ac:dyDescent="0.25">
      <c r="A435" s="3" t="s">
        <v>5</v>
      </c>
      <c r="B435" s="4">
        <v>56</v>
      </c>
      <c r="C435" s="125">
        <v>1</v>
      </c>
      <c r="D435" s="126">
        <v>0</v>
      </c>
      <c r="E435" s="7">
        <v>0</v>
      </c>
      <c r="F435" s="8">
        <v>0</v>
      </c>
      <c r="G435" s="9">
        <f>SUM(G436+G439+G447+G450)</f>
        <v>1249.9000000000001</v>
      </c>
    </row>
    <row r="436" spans="1:7" s="18" customFormat="1" ht="47.25" x14ac:dyDescent="0.25">
      <c r="A436" s="11" t="s">
        <v>6</v>
      </c>
      <c r="B436" s="12">
        <v>56</v>
      </c>
      <c r="C436" s="127">
        <v>1</v>
      </c>
      <c r="D436" s="128">
        <v>2</v>
      </c>
      <c r="E436" s="15">
        <v>0</v>
      </c>
      <c r="F436" s="16">
        <v>0</v>
      </c>
      <c r="G436" s="17">
        <f>SUM(G437)</f>
        <v>348.6</v>
      </c>
    </row>
    <row r="437" spans="1:7" s="26" customFormat="1" ht="15.75" x14ac:dyDescent="0.25">
      <c r="A437" s="19" t="s">
        <v>7</v>
      </c>
      <c r="B437" s="20">
        <v>56</v>
      </c>
      <c r="C437" s="129">
        <v>1</v>
      </c>
      <c r="D437" s="130">
        <v>2</v>
      </c>
      <c r="E437" s="23">
        <v>21420</v>
      </c>
      <c r="F437" s="24">
        <v>0</v>
      </c>
      <c r="G437" s="25">
        <f>SUM(G438)</f>
        <v>348.6</v>
      </c>
    </row>
    <row r="438" spans="1:7" ht="31.5" x14ac:dyDescent="0.25">
      <c r="A438" s="27" t="s">
        <v>8</v>
      </c>
      <c r="B438" s="28">
        <v>56</v>
      </c>
      <c r="C438" s="131">
        <v>1</v>
      </c>
      <c r="D438" s="132">
        <v>2</v>
      </c>
      <c r="E438" s="31">
        <v>21420</v>
      </c>
      <c r="F438" s="32">
        <v>120</v>
      </c>
      <c r="G438" s="33">
        <v>348.6</v>
      </c>
    </row>
    <row r="439" spans="1:7" ht="63" x14ac:dyDescent="0.25">
      <c r="A439" s="34" t="s">
        <v>9</v>
      </c>
      <c r="B439" s="28">
        <v>56</v>
      </c>
      <c r="C439" s="131">
        <v>1</v>
      </c>
      <c r="D439" s="132">
        <v>4</v>
      </c>
      <c r="E439" s="31">
        <v>0</v>
      </c>
      <c r="F439" s="32">
        <v>0</v>
      </c>
      <c r="G439" s="33">
        <f>SUM(G440+G443+G445)</f>
        <v>499.1</v>
      </c>
    </row>
    <row r="440" spans="1:7" s="26" customFormat="1" ht="15.75" x14ac:dyDescent="0.25">
      <c r="A440" s="35" t="s">
        <v>11</v>
      </c>
      <c r="B440" s="36">
        <v>56</v>
      </c>
      <c r="C440" s="133">
        <v>1</v>
      </c>
      <c r="D440" s="134">
        <v>4</v>
      </c>
      <c r="E440" s="39">
        <v>21520</v>
      </c>
      <c r="F440" s="40">
        <v>0</v>
      </c>
      <c r="G440" s="41">
        <f>SUM(G442+G441)</f>
        <v>470.6</v>
      </c>
    </row>
    <row r="441" spans="1:7" ht="31.5" x14ac:dyDescent="0.25">
      <c r="A441" s="27" t="s">
        <v>8</v>
      </c>
      <c r="B441" s="28">
        <v>56</v>
      </c>
      <c r="C441" s="131">
        <v>1</v>
      </c>
      <c r="D441" s="132">
        <v>4</v>
      </c>
      <c r="E441" s="31">
        <v>21520</v>
      </c>
      <c r="F441" s="32">
        <v>120</v>
      </c>
      <c r="G441" s="33">
        <v>275.3</v>
      </c>
    </row>
    <row r="442" spans="1:7" ht="31.5" x14ac:dyDescent="0.25">
      <c r="A442" s="27" t="s">
        <v>8</v>
      </c>
      <c r="B442" s="28">
        <v>56</v>
      </c>
      <c r="C442" s="131">
        <v>1</v>
      </c>
      <c r="D442" s="132">
        <v>4</v>
      </c>
      <c r="E442" s="31">
        <v>21520</v>
      </c>
      <c r="F442" s="32">
        <v>240</v>
      </c>
      <c r="G442" s="33">
        <v>195.3</v>
      </c>
    </row>
    <row r="443" spans="1:7" s="26" customFormat="1" ht="31.5" x14ac:dyDescent="0.25">
      <c r="A443" s="35" t="s">
        <v>12</v>
      </c>
      <c r="B443" s="36">
        <v>56</v>
      </c>
      <c r="C443" s="133">
        <v>1</v>
      </c>
      <c r="D443" s="134">
        <v>4</v>
      </c>
      <c r="E443" s="39">
        <v>23520</v>
      </c>
      <c r="F443" s="40">
        <v>0</v>
      </c>
      <c r="G443" s="41">
        <f>SUM(G444)</f>
        <v>17</v>
      </c>
    </row>
    <row r="444" spans="1:7" ht="31.5" x14ac:dyDescent="0.25">
      <c r="A444" s="27" t="s">
        <v>8</v>
      </c>
      <c r="B444" s="42">
        <v>56</v>
      </c>
      <c r="C444" s="135">
        <v>1</v>
      </c>
      <c r="D444" s="136">
        <v>4</v>
      </c>
      <c r="E444" s="45">
        <v>23520</v>
      </c>
      <c r="F444" s="46">
        <v>85</v>
      </c>
      <c r="G444" s="33">
        <v>17</v>
      </c>
    </row>
    <row r="445" spans="1:7" ht="47.25" x14ac:dyDescent="0.25">
      <c r="A445" s="34" t="s">
        <v>13</v>
      </c>
      <c r="B445" s="28">
        <v>56</v>
      </c>
      <c r="C445" s="131">
        <v>1</v>
      </c>
      <c r="D445" s="132">
        <v>4</v>
      </c>
      <c r="E445" s="31">
        <v>8751120</v>
      </c>
      <c r="F445" s="32">
        <v>0</v>
      </c>
      <c r="G445" s="47">
        <f>SUM(G446)</f>
        <v>11.5</v>
      </c>
    </row>
    <row r="446" spans="1:7" ht="63" x14ac:dyDescent="0.25">
      <c r="A446" s="27" t="s">
        <v>14</v>
      </c>
      <c r="B446" s="28">
        <v>56</v>
      </c>
      <c r="C446" s="131">
        <v>1</v>
      </c>
      <c r="D446" s="132">
        <v>4</v>
      </c>
      <c r="E446" s="31">
        <v>8751120</v>
      </c>
      <c r="F446" s="32">
        <v>500</v>
      </c>
      <c r="G446" s="47">
        <v>11.5</v>
      </c>
    </row>
    <row r="447" spans="1:7" ht="15.75" x14ac:dyDescent="0.25">
      <c r="A447" s="48" t="s">
        <v>15</v>
      </c>
      <c r="B447" s="42">
        <v>56</v>
      </c>
      <c r="C447" s="135">
        <v>1</v>
      </c>
      <c r="D447" s="136">
        <v>11</v>
      </c>
      <c r="E447" s="45">
        <v>0</v>
      </c>
      <c r="F447" s="46">
        <v>0</v>
      </c>
      <c r="G447" s="33">
        <f>SUM(G448)</f>
        <v>21.5</v>
      </c>
    </row>
    <row r="448" spans="1:7" ht="15.75" x14ac:dyDescent="0.25">
      <c r="A448" s="48" t="s">
        <v>16</v>
      </c>
      <c r="B448" s="42">
        <v>56</v>
      </c>
      <c r="C448" s="135">
        <v>1</v>
      </c>
      <c r="D448" s="136">
        <v>11</v>
      </c>
      <c r="E448" s="45">
        <v>703320</v>
      </c>
      <c r="F448" s="46">
        <v>0</v>
      </c>
      <c r="G448" s="33">
        <f>SUM(G449)</f>
        <v>21.5</v>
      </c>
    </row>
    <row r="449" spans="1:7" ht="15.75" x14ac:dyDescent="0.25">
      <c r="A449" s="27" t="s">
        <v>17</v>
      </c>
      <c r="B449" s="28">
        <v>56</v>
      </c>
      <c r="C449" s="131">
        <v>1</v>
      </c>
      <c r="D449" s="132">
        <v>11</v>
      </c>
      <c r="E449" s="31">
        <v>703320</v>
      </c>
      <c r="F449" s="32">
        <v>870</v>
      </c>
      <c r="G449" s="33">
        <v>21.5</v>
      </c>
    </row>
    <row r="450" spans="1:7" s="59" customFormat="1" ht="15.75" x14ac:dyDescent="0.25">
      <c r="A450" s="27" t="s">
        <v>18</v>
      </c>
      <c r="B450" s="28">
        <v>56</v>
      </c>
      <c r="C450" s="131">
        <v>1</v>
      </c>
      <c r="D450" s="132">
        <v>13</v>
      </c>
      <c r="E450" s="31">
        <v>0</v>
      </c>
      <c r="F450" s="32">
        <v>0</v>
      </c>
      <c r="G450" s="33">
        <f>SUM(G451+G454)</f>
        <v>380.7</v>
      </c>
    </row>
    <row r="451" spans="1:7" ht="31.5" x14ac:dyDescent="0.25">
      <c r="A451" s="27" t="s">
        <v>19</v>
      </c>
      <c r="B451" s="28">
        <v>56</v>
      </c>
      <c r="C451" s="131">
        <v>1</v>
      </c>
      <c r="D451" s="132">
        <v>13</v>
      </c>
      <c r="E451" s="31">
        <v>20420</v>
      </c>
      <c r="F451" s="32">
        <v>0</v>
      </c>
      <c r="G451" s="33">
        <f>G452+G453</f>
        <v>380.4</v>
      </c>
    </row>
    <row r="452" spans="1:7" ht="31.5" x14ac:dyDescent="0.25">
      <c r="A452" s="27" t="s">
        <v>8</v>
      </c>
      <c r="B452" s="28">
        <v>56</v>
      </c>
      <c r="C452" s="131">
        <v>1</v>
      </c>
      <c r="D452" s="132">
        <v>13</v>
      </c>
      <c r="E452" s="31">
        <v>20420</v>
      </c>
      <c r="F452" s="32">
        <v>120</v>
      </c>
      <c r="G452" s="33">
        <v>356.4</v>
      </c>
    </row>
    <row r="453" spans="1:7" ht="31.5" x14ac:dyDescent="0.25">
      <c r="A453" s="27" t="s">
        <v>8</v>
      </c>
      <c r="B453" s="28">
        <v>56</v>
      </c>
      <c r="C453" s="131">
        <v>1</v>
      </c>
      <c r="D453" s="132">
        <v>13</v>
      </c>
      <c r="E453" s="31">
        <v>20420</v>
      </c>
      <c r="F453" s="32">
        <v>240</v>
      </c>
      <c r="G453" s="33">
        <v>24</v>
      </c>
    </row>
    <row r="454" spans="1:7" ht="15.75" x14ac:dyDescent="0.25">
      <c r="A454" s="27" t="s">
        <v>17</v>
      </c>
      <c r="B454" s="28">
        <v>56</v>
      </c>
      <c r="C454" s="131">
        <v>1</v>
      </c>
      <c r="D454" s="132">
        <v>13</v>
      </c>
      <c r="E454" s="31">
        <v>922220</v>
      </c>
      <c r="F454" s="32">
        <v>0</v>
      </c>
      <c r="G454" s="33">
        <f>SUM(G455)</f>
        <v>0.3</v>
      </c>
    </row>
    <row r="455" spans="1:7" ht="31.5" x14ac:dyDescent="0.25">
      <c r="A455" s="27" t="s">
        <v>8</v>
      </c>
      <c r="B455" s="28">
        <v>56</v>
      </c>
      <c r="C455" s="131">
        <v>1</v>
      </c>
      <c r="D455" s="132">
        <v>13</v>
      </c>
      <c r="E455" s="31">
        <v>922220</v>
      </c>
      <c r="F455" s="32">
        <v>850</v>
      </c>
      <c r="G455" s="33">
        <v>0.3</v>
      </c>
    </row>
    <row r="456" spans="1:7" ht="56.25" x14ac:dyDescent="0.3">
      <c r="A456" s="109" t="s">
        <v>121</v>
      </c>
      <c r="B456" s="70">
        <v>57</v>
      </c>
      <c r="C456" s="71">
        <v>0</v>
      </c>
      <c r="D456" s="71">
        <v>0</v>
      </c>
      <c r="E456" s="72">
        <v>0</v>
      </c>
      <c r="F456" s="70">
        <v>0</v>
      </c>
      <c r="G456" s="110">
        <f>SUM(G457+G463)</f>
        <v>52899.100000000006</v>
      </c>
    </row>
    <row r="457" spans="1:7" ht="15.75" x14ac:dyDescent="0.25">
      <c r="A457" s="74" t="s">
        <v>58</v>
      </c>
      <c r="B457" s="102">
        <v>57</v>
      </c>
      <c r="C457" s="76">
        <v>7</v>
      </c>
      <c r="D457" s="76">
        <v>0</v>
      </c>
      <c r="E457" s="77">
        <v>0</v>
      </c>
      <c r="F457" s="75">
        <v>0</v>
      </c>
      <c r="G457" s="78">
        <f>SUM(G458)</f>
        <v>5631.8</v>
      </c>
    </row>
    <row r="458" spans="1:7" ht="15.75" x14ac:dyDescent="0.25">
      <c r="A458" s="86" t="s">
        <v>103</v>
      </c>
      <c r="B458" s="80">
        <v>57</v>
      </c>
      <c r="C458" s="87">
        <v>7</v>
      </c>
      <c r="D458" s="87">
        <v>2</v>
      </c>
      <c r="E458" s="88">
        <v>4230000</v>
      </c>
      <c r="F458" s="80">
        <v>0</v>
      </c>
      <c r="G458" s="89">
        <f>SUM(G459+G461)</f>
        <v>5631.8</v>
      </c>
    </row>
    <row r="459" spans="1:7" ht="31.5" x14ac:dyDescent="0.25">
      <c r="A459" s="86" t="s">
        <v>12</v>
      </c>
      <c r="B459" s="80">
        <v>57</v>
      </c>
      <c r="C459" s="87">
        <v>7</v>
      </c>
      <c r="D459" s="87">
        <v>2</v>
      </c>
      <c r="E459" s="88">
        <v>4233500</v>
      </c>
      <c r="F459" s="80">
        <v>0</v>
      </c>
      <c r="G459" s="89">
        <f>SUM(G460)</f>
        <v>100</v>
      </c>
    </row>
    <row r="460" spans="1:7" s="97" customFormat="1" ht="47.25" x14ac:dyDescent="0.25">
      <c r="A460" s="91" t="s">
        <v>122</v>
      </c>
      <c r="B460" s="92">
        <v>57</v>
      </c>
      <c r="C460" s="93">
        <v>7</v>
      </c>
      <c r="D460" s="93">
        <v>2</v>
      </c>
      <c r="E460" s="94">
        <v>4233510</v>
      </c>
      <c r="F460" s="92">
        <v>611</v>
      </c>
      <c r="G460" s="95">
        <v>100</v>
      </c>
    </row>
    <row r="461" spans="1:7" ht="31.5" x14ac:dyDescent="0.25">
      <c r="A461" s="86" t="s">
        <v>19</v>
      </c>
      <c r="B461" s="80">
        <v>57</v>
      </c>
      <c r="C461" s="87">
        <v>7</v>
      </c>
      <c r="D461" s="87">
        <v>2</v>
      </c>
      <c r="E461" s="88">
        <v>4230410</v>
      </c>
      <c r="F461" s="80">
        <v>0</v>
      </c>
      <c r="G461" s="89">
        <f>SUM(G462)</f>
        <v>5531.8</v>
      </c>
    </row>
    <row r="462" spans="1:7" s="97" customFormat="1" ht="47.25" x14ac:dyDescent="0.25">
      <c r="A462" s="91" t="s">
        <v>122</v>
      </c>
      <c r="B462" s="92">
        <v>57</v>
      </c>
      <c r="C462" s="93">
        <v>7</v>
      </c>
      <c r="D462" s="93">
        <v>2</v>
      </c>
      <c r="E462" s="94">
        <v>4230410</v>
      </c>
      <c r="F462" s="92">
        <v>611</v>
      </c>
      <c r="G462" s="95">
        <v>5531.8</v>
      </c>
    </row>
    <row r="463" spans="1:7" ht="15.75" x14ac:dyDescent="0.25">
      <c r="A463" s="74" t="s">
        <v>123</v>
      </c>
      <c r="B463" s="102">
        <v>57</v>
      </c>
      <c r="C463" s="76">
        <v>8</v>
      </c>
      <c r="D463" s="76">
        <v>0</v>
      </c>
      <c r="E463" s="77">
        <v>0</v>
      </c>
      <c r="F463" s="75">
        <v>0</v>
      </c>
      <c r="G463" s="78">
        <f>SUM(G464+G482)</f>
        <v>47267.3</v>
      </c>
    </row>
    <row r="464" spans="1:7" ht="15.75" x14ac:dyDescent="0.25">
      <c r="A464" s="79" t="s">
        <v>124</v>
      </c>
      <c r="B464" s="112">
        <v>57</v>
      </c>
      <c r="C464" s="81">
        <v>8</v>
      </c>
      <c r="D464" s="81">
        <v>1</v>
      </c>
      <c r="E464" s="82">
        <v>0</v>
      </c>
      <c r="F464" s="83">
        <v>0</v>
      </c>
      <c r="G464" s="103">
        <f>SUM(G465+G477)</f>
        <v>44629.700000000004</v>
      </c>
    </row>
    <row r="465" spans="1:7" ht="31.5" x14ac:dyDescent="0.25">
      <c r="A465" s="86" t="s">
        <v>125</v>
      </c>
      <c r="B465" s="80">
        <v>57</v>
      </c>
      <c r="C465" s="87">
        <v>8</v>
      </c>
      <c r="D465" s="87">
        <v>1</v>
      </c>
      <c r="E465" s="88">
        <v>4400000</v>
      </c>
      <c r="F465" s="80">
        <v>0</v>
      </c>
      <c r="G465" s="89">
        <f>SUM(G466+G469+G473)</f>
        <v>36474.400000000001</v>
      </c>
    </row>
    <row r="466" spans="1:7" ht="31.5" x14ac:dyDescent="0.25">
      <c r="A466" s="86" t="s">
        <v>126</v>
      </c>
      <c r="B466" s="80">
        <v>57</v>
      </c>
      <c r="C466" s="87">
        <v>8</v>
      </c>
      <c r="D466" s="87">
        <v>1</v>
      </c>
      <c r="E466" s="88">
        <v>4400200</v>
      </c>
      <c r="F466" s="80">
        <v>0</v>
      </c>
      <c r="G466" s="89">
        <f>SUM(G467)</f>
        <v>2.7</v>
      </c>
    </row>
    <row r="467" spans="1:7" ht="47.25" x14ac:dyDescent="0.25">
      <c r="A467" s="86" t="s">
        <v>127</v>
      </c>
      <c r="B467" s="80">
        <v>57</v>
      </c>
      <c r="C467" s="87">
        <v>8</v>
      </c>
      <c r="D467" s="87">
        <v>1</v>
      </c>
      <c r="E467" s="88">
        <v>4400202</v>
      </c>
      <c r="F467" s="80">
        <v>0</v>
      </c>
      <c r="G467" s="89">
        <f>SUM(G468)</f>
        <v>2.7</v>
      </c>
    </row>
    <row r="468" spans="1:7" s="97" customFormat="1" ht="47.25" x14ac:dyDescent="0.25">
      <c r="A468" s="91" t="s">
        <v>122</v>
      </c>
      <c r="B468" s="92">
        <v>57</v>
      </c>
      <c r="C468" s="93">
        <v>8</v>
      </c>
      <c r="D468" s="93">
        <v>1</v>
      </c>
      <c r="E468" s="94">
        <v>4400202</v>
      </c>
      <c r="F468" s="92">
        <v>611</v>
      </c>
      <c r="G468" s="95">
        <v>2.7</v>
      </c>
    </row>
    <row r="469" spans="1:7" ht="31.5" x14ac:dyDescent="0.25">
      <c r="A469" s="86" t="s">
        <v>12</v>
      </c>
      <c r="B469" s="80">
        <v>57</v>
      </c>
      <c r="C469" s="87">
        <v>8</v>
      </c>
      <c r="D469" s="87">
        <v>1</v>
      </c>
      <c r="E469" s="88">
        <v>4403520</v>
      </c>
      <c r="F469" s="80">
        <v>0</v>
      </c>
      <c r="G469" s="89">
        <f>G470+G472</f>
        <v>250</v>
      </c>
    </row>
    <row r="470" spans="1:7" s="97" customFormat="1" ht="47.25" x14ac:dyDescent="0.25">
      <c r="A470" s="91" t="s">
        <v>122</v>
      </c>
      <c r="B470" s="92">
        <v>57</v>
      </c>
      <c r="C470" s="93">
        <v>8</v>
      </c>
      <c r="D470" s="93">
        <v>1</v>
      </c>
      <c r="E470" s="94">
        <v>4403520</v>
      </c>
      <c r="F470" s="92">
        <v>850</v>
      </c>
      <c r="G470" s="95">
        <v>50</v>
      </c>
    </row>
    <row r="471" spans="1:7" ht="31.5" x14ac:dyDescent="0.25">
      <c r="A471" s="86" t="s">
        <v>12</v>
      </c>
      <c r="B471" s="80">
        <v>57</v>
      </c>
      <c r="C471" s="87">
        <v>8</v>
      </c>
      <c r="D471" s="87">
        <v>1</v>
      </c>
      <c r="E471" s="88">
        <v>4403510</v>
      </c>
      <c r="F471" s="80">
        <v>0</v>
      </c>
      <c r="G471" s="89">
        <f>G472</f>
        <v>200</v>
      </c>
    </row>
    <row r="472" spans="1:7" s="97" customFormat="1" ht="15.75" x14ac:dyDescent="0.25">
      <c r="A472" s="91" t="s">
        <v>95</v>
      </c>
      <c r="B472" s="92">
        <v>57</v>
      </c>
      <c r="C472" s="93">
        <v>8</v>
      </c>
      <c r="D472" s="93">
        <v>1</v>
      </c>
      <c r="E472" s="94">
        <v>4403510</v>
      </c>
      <c r="F472" s="92">
        <v>611</v>
      </c>
      <c r="G472" s="95">
        <v>200</v>
      </c>
    </row>
    <row r="473" spans="1:7" ht="31.5" x14ac:dyDescent="0.25">
      <c r="A473" s="86" t="s">
        <v>19</v>
      </c>
      <c r="B473" s="80">
        <v>57</v>
      </c>
      <c r="C473" s="87">
        <v>8</v>
      </c>
      <c r="D473" s="87">
        <v>1</v>
      </c>
      <c r="E473" s="88">
        <v>4400400</v>
      </c>
      <c r="F473" s="80">
        <v>0</v>
      </c>
      <c r="G473" s="89">
        <f>SUM(G474+G475+G476)</f>
        <v>36221.700000000004</v>
      </c>
    </row>
    <row r="474" spans="1:7" s="97" customFormat="1" ht="47.25" x14ac:dyDescent="0.25">
      <c r="A474" s="91" t="s">
        <v>122</v>
      </c>
      <c r="B474" s="92">
        <v>57</v>
      </c>
      <c r="C474" s="93">
        <v>8</v>
      </c>
      <c r="D474" s="93">
        <v>1</v>
      </c>
      <c r="E474" s="94">
        <v>4400410</v>
      </c>
      <c r="F474" s="92">
        <v>611</v>
      </c>
      <c r="G474" s="95">
        <v>31312.9</v>
      </c>
    </row>
    <row r="475" spans="1:7" s="97" customFormat="1" ht="15.75" x14ac:dyDescent="0.25">
      <c r="A475" s="91" t="s">
        <v>95</v>
      </c>
      <c r="B475" s="92">
        <v>57</v>
      </c>
      <c r="C475" s="93">
        <v>8</v>
      </c>
      <c r="D475" s="93">
        <v>1</v>
      </c>
      <c r="E475" s="94">
        <v>4400420</v>
      </c>
      <c r="F475" s="92">
        <v>120</v>
      </c>
      <c r="G475" s="95">
        <v>4245.3999999999996</v>
      </c>
    </row>
    <row r="476" spans="1:7" s="97" customFormat="1" ht="15.75" x14ac:dyDescent="0.25">
      <c r="A476" s="91" t="s">
        <v>95</v>
      </c>
      <c r="B476" s="92">
        <v>57</v>
      </c>
      <c r="C476" s="93">
        <v>8</v>
      </c>
      <c r="D476" s="93">
        <v>1</v>
      </c>
      <c r="E476" s="94">
        <v>4400420</v>
      </c>
      <c r="F476" s="92">
        <v>240</v>
      </c>
      <c r="G476" s="95">
        <v>663.4</v>
      </c>
    </row>
    <row r="477" spans="1:7" ht="15.75" x14ac:dyDescent="0.25">
      <c r="A477" s="86" t="s">
        <v>128</v>
      </c>
      <c r="B477" s="80">
        <v>57</v>
      </c>
      <c r="C477" s="87">
        <v>8</v>
      </c>
      <c r="D477" s="87">
        <v>1</v>
      </c>
      <c r="E477" s="88">
        <v>4420000</v>
      </c>
      <c r="F477" s="80">
        <v>0</v>
      </c>
      <c r="G477" s="89">
        <f>SUM(G478+G480)</f>
        <v>8155.3</v>
      </c>
    </row>
    <row r="478" spans="1:7" ht="31.5" x14ac:dyDescent="0.25">
      <c r="A478" s="86" t="s">
        <v>12</v>
      </c>
      <c r="B478" s="80">
        <v>57</v>
      </c>
      <c r="C478" s="87">
        <v>8</v>
      </c>
      <c r="D478" s="87">
        <v>1</v>
      </c>
      <c r="E478" s="88">
        <v>4423500</v>
      </c>
      <c r="F478" s="80">
        <v>0</v>
      </c>
      <c r="G478" s="89">
        <f>SUM(G479)</f>
        <v>100</v>
      </c>
    </row>
    <row r="479" spans="1:7" s="97" customFormat="1" ht="47.25" x14ac:dyDescent="0.25">
      <c r="A479" s="91" t="s">
        <v>122</v>
      </c>
      <c r="B479" s="92">
        <v>57</v>
      </c>
      <c r="C479" s="93">
        <v>8</v>
      </c>
      <c r="D479" s="93">
        <v>1</v>
      </c>
      <c r="E479" s="94">
        <v>4423510</v>
      </c>
      <c r="F479" s="92">
        <v>611</v>
      </c>
      <c r="G479" s="95">
        <v>100</v>
      </c>
    </row>
    <row r="480" spans="1:7" ht="31.5" x14ac:dyDescent="0.25">
      <c r="A480" s="86" t="s">
        <v>19</v>
      </c>
      <c r="B480" s="80">
        <v>57</v>
      </c>
      <c r="C480" s="87">
        <v>8</v>
      </c>
      <c r="D480" s="87">
        <v>1</v>
      </c>
      <c r="E480" s="88">
        <v>4420400</v>
      </c>
      <c r="F480" s="80">
        <v>0</v>
      </c>
      <c r="G480" s="89">
        <f>SUM(G481)</f>
        <v>8055.3</v>
      </c>
    </row>
    <row r="481" spans="1:7" s="97" customFormat="1" ht="47.25" x14ac:dyDescent="0.25">
      <c r="A481" s="91" t="s">
        <v>122</v>
      </c>
      <c r="B481" s="92">
        <v>57</v>
      </c>
      <c r="C481" s="93">
        <v>8</v>
      </c>
      <c r="D481" s="93">
        <v>1</v>
      </c>
      <c r="E481" s="94">
        <v>4420410</v>
      </c>
      <c r="F481" s="92">
        <v>611</v>
      </c>
      <c r="G481" s="95">
        <v>8055.3</v>
      </c>
    </row>
    <row r="482" spans="1:7" ht="15.75" x14ac:dyDescent="0.25">
      <c r="A482" s="79" t="s">
        <v>129</v>
      </c>
      <c r="B482" s="112">
        <v>57</v>
      </c>
      <c r="C482" s="81">
        <v>8</v>
      </c>
      <c r="D482" s="81">
        <v>4</v>
      </c>
      <c r="E482" s="82">
        <v>0</v>
      </c>
      <c r="F482" s="83">
        <v>0</v>
      </c>
      <c r="G482" s="103">
        <f>SUM(G483+G486)</f>
        <v>2637.6000000000004</v>
      </c>
    </row>
    <row r="483" spans="1:7" ht="15.75" x14ac:dyDescent="0.25">
      <c r="A483" s="86" t="s">
        <v>11</v>
      </c>
      <c r="B483" s="80">
        <v>57</v>
      </c>
      <c r="C483" s="87">
        <v>8</v>
      </c>
      <c r="D483" s="87">
        <v>4</v>
      </c>
      <c r="E483" s="88">
        <v>21500</v>
      </c>
      <c r="F483" s="80">
        <v>0</v>
      </c>
      <c r="G483" s="89">
        <f>G484</f>
        <v>601.70000000000005</v>
      </c>
    </row>
    <row r="484" spans="1:7" s="97" customFormat="1" ht="31.5" x14ac:dyDescent="0.25">
      <c r="A484" s="91" t="s">
        <v>8</v>
      </c>
      <c r="B484" s="92">
        <v>57</v>
      </c>
      <c r="C484" s="93">
        <v>8</v>
      </c>
      <c r="D484" s="93">
        <v>4</v>
      </c>
      <c r="E484" s="94">
        <v>21520</v>
      </c>
      <c r="F484" s="92">
        <v>120</v>
      </c>
      <c r="G484" s="95">
        <v>601.70000000000005</v>
      </c>
    </row>
    <row r="485" spans="1:7" s="97" customFormat="1" ht="31.5" x14ac:dyDescent="0.25">
      <c r="A485" s="91" t="s">
        <v>8</v>
      </c>
      <c r="B485" s="92">
        <v>57</v>
      </c>
      <c r="C485" s="93">
        <v>8</v>
      </c>
      <c r="D485" s="93">
        <v>4</v>
      </c>
      <c r="E485" s="94">
        <v>21520</v>
      </c>
      <c r="F485" s="92">
        <v>240</v>
      </c>
      <c r="G485" s="95">
        <v>0</v>
      </c>
    </row>
    <row r="486" spans="1:7" ht="63" x14ac:dyDescent="0.25">
      <c r="A486" s="86" t="s">
        <v>114</v>
      </c>
      <c r="B486" s="80">
        <v>57</v>
      </c>
      <c r="C486" s="87">
        <v>8</v>
      </c>
      <c r="D486" s="87">
        <v>4</v>
      </c>
      <c r="E486" s="88">
        <v>4520000</v>
      </c>
      <c r="F486" s="80">
        <v>0</v>
      </c>
      <c r="G486" s="89">
        <f>SUM(G487+G489)</f>
        <v>2035.9</v>
      </c>
    </row>
    <row r="487" spans="1:7" ht="31.5" x14ac:dyDescent="0.25">
      <c r="A487" s="86" t="s">
        <v>12</v>
      </c>
      <c r="B487" s="80">
        <v>57</v>
      </c>
      <c r="C487" s="87">
        <v>8</v>
      </c>
      <c r="D487" s="87">
        <v>4</v>
      </c>
      <c r="E487" s="88">
        <v>4523500</v>
      </c>
      <c r="F487" s="80">
        <v>0</v>
      </c>
      <c r="G487" s="89">
        <f>SUM(G488)</f>
        <v>0</v>
      </c>
    </row>
    <row r="488" spans="1:7" s="97" customFormat="1" ht="15.75" x14ac:dyDescent="0.25">
      <c r="A488" s="91" t="s">
        <v>95</v>
      </c>
      <c r="B488" s="92">
        <v>57</v>
      </c>
      <c r="C488" s="93">
        <v>8</v>
      </c>
      <c r="D488" s="93">
        <v>4</v>
      </c>
      <c r="E488" s="94">
        <v>4523520</v>
      </c>
      <c r="F488" s="92">
        <v>850</v>
      </c>
      <c r="G488" s="95">
        <v>0</v>
      </c>
    </row>
    <row r="489" spans="1:7" ht="31.5" x14ac:dyDescent="0.25">
      <c r="A489" s="86" t="s">
        <v>19</v>
      </c>
      <c r="B489" s="80">
        <v>57</v>
      </c>
      <c r="C489" s="87">
        <v>8</v>
      </c>
      <c r="D489" s="87">
        <v>4</v>
      </c>
      <c r="E489" s="88">
        <v>4520400</v>
      </c>
      <c r="F489" s="80">
        <v>0</v>
      </c>
      <c r="G489" s="89">
        <f>SUM(G491+G490)</f>
        <v>2035.9</v>
      </c>
    </row>
    <row r="490" spans="1:7" s="97" customFormat="1" ht="15.75" x14ac:dyDescent="0.25">
      <c r="A490" s="91" t="s">
        <v>95</v>
      </c>
      <c r="B490" s="92">
        <v>57</v>
      </c>
      <c r="C490" s="93">
        <v>8</v>
      </c>
      <c r="D490" s="93">
        <v>4</v>
      </c>
      <c r="E490" s="94">
        <v>4520420</v>
      </c>
      <c r="F490" s="92">
        <v>120</v>
      </c>
      <c r="G490" s="95">
        <v>1885.9</v>
      </c>
    </row>
    <row r="491" spans="1:7" s="97" customFormat="1" ht="15.75" x14ac:dyDescent="0.25">
      <c r="A491" s="91" t="s">
        <v>95</v>
      </c>
      <c r="B491" s="92">
        <v>57</v>
      </c>
      <c r="C491" s="93">
        <v>8</v>
      </c>
      <c r="D491" s="93">
        <v>4</v>
      </c>
      <c r="E491" s="94">
        <v>4520420</v>
      </c>
      <c r="F491" s="92">
        <v>240</v>
      </c>
      <c r="G491" s="95">
        <v>150</v>
      </c>
    </row>
    <row r="492" spans="1:7" ht="18.75" x14ac:dyDescent="0.25">
      <c r="A492" s="395" t="s">
        <v>130</v>
      </c>
      <c r="B492" s="396"/>
      <c r="C492" s="396"/>
      <c r="D492" s="396"/>
      <c r="E492" s="396"/>
      <c r="F492" s="397"/>
      <c r="G492" s="2">
        <f>SUM(G493)</f>
        <v>803.29999999999984</v>
      </c>
    </row>
    <row r="493" spans="1:7" s="10" customFormat="1" ht="15.75" x14ac:dyDescent="0.25">
      <c r="A493" s="3" t="s">
        <v>5</v>
      </c>
      <c r="B493" s="4">
        <v>59</v>
      </c>
      <c r="C493" s="125">
        <v>1</v>
      </c>
      <c r="D493" s="126">
        <v>0</v>
      </c>
      <c r="E493" s="7">
        <v>0</v>
      </c>
      <c r="F493" s="8">
        <v>0</v>
      </c>
      <c r="G493" s="9">
        <f>SUM(G494+G497+G505+G508)</f>
        <v>803.29999999999984</v>
      </c>
    </row>
    <row r="494" spans="1:7" s="18" customFormat="1" ht="47.25" x14ac:dyDescent="0.25">
      <c r="A494" s="11" t="s">
        <v>6</v>
      </c>
      <c r="B494" s="12">
        <v>59</v>
      </c>
      <c r="C494" s="127">
        <v>1</v>
      </c>
      <c r="D494" s="128">
        <v>2</v>
      </c>
      <c r="E494" s="15">
        <v>0</v>
      </c>
      <c r="F494" s="16">
        <v>0</v>
      </c>
      <c r="G494" s="17">
        <f>SUM(G495)</f>
        <v>309.89999999999998</v>
      </c>
    </row>
    <row r="495" spans="1:7" s="26" customFormat="1" ht="15.75" x14ac:dyDescent="0.25">
      <c r="A495" s="19" t="s">
        <v>7</v>
      </c>
      <c r="B495" s="20">
        <v>59</v>
      </c>
      <c r="C495" s="129">
        <v>1</v>
      </c>
      <c r="D495" s="130">
        <v>2</v>
      </c>
      <c r="E495" s="23">
        <v>21420</v>
      </c>
      <c r="F495" s="24">
        <v>0</v>
      </c>
      <c r="G495" s="25">
        <f>SUM(G496)</f>
        <v>309.89999999999998</v>
      </c>
    </row>
    <row r="496" spans="1:7" ht="31.5" x14ac:dyDescent="0.25">
      <c r="A496" s="27" t="s">
        <v>8</v>
      </c>
      <c r="B496" s="28">
        <v>59</v>
      </c>
      <c r="C496" s="131">
        <v>1</v>
      </c>
      <c r="D496" s="132">
        <v>2</v>
      </c>
      <c r="E496" s="31">
        <v>21420</v>
      </c>
      <c r="F496" s="32">
        <v>120</v>
      </c>
      <c r="G496" s="33">
        <v>309.89999999999998</v>
      </c>
    </row>
    <row r="497" spans="1:7" ht="63" x14ac:dyDescent="0.25">
      <c r="A497" s="34" t="s">
        <v>9</v>
      </c>
      <c r="B497" s="28">
        <v>59</v>
      </c>
      <c r="C497" s="131">
        <v>1</v>
      </c>
      <c r="D497" s="132">
        <v>4</v>
      </c>
      <c r="E497" s="31">
        <v>0</v>
      </c>
      <c r="F497" s="32">
        <v>0</v>
      </c>
      <c r="G497" s="33">
        <f>SUM(G498+G501+G503)</f>
        <v>249.2</v>
      </c>
    </row>
    <row r="498" spans="1:7" s="26" customFormat="1" ht="15.75" x14ac:dyDescent="0.25">
      <c r="A498" s="35" t="s">
        <v>11</v>
      </c>
      <c r="B498" s="36">
        <v>59</v>
      </c>
      <c r="C498" s="133">
        <v>1</v>
      </c>
      <c r="D498" s="134">
        <v>4</v>
      </c>
      <c r="E498" s="39">
        <v>21520</v>
      </c>
      <c r="F498" s="40">
        <v>0</v>
      </c>
      <c r="G498" s="41">
        <f>SUM(G500+G499)</f>
        <v>236.7</v>
      </c>
    </row>
    <row r="499" spans="1:7" ht="31.5" x14ac:dyDescent="0.25">
      <c r="A499" s="27" t="s">
        <v>8</v>
      </c>
      <c r="B499" s="28">
        <v>59</v>
      </c>
      <c r="C499" s="131">
        <v>1</v>
      </c>
      <c r="D499" s="132">
        <v>4</v>
      </c>
      <c r="E499" s="31">
        <v>21520</v>
      </c>
      <c r="F499" s="32">
        <v>120</v>
      </c>
      <c r="G499" s="33">
        <v>147.1</v>
      </c>
    </row>
    <row r="500" spans="1:7" ht="31.5" x14ac:dyDescent="0.25">
      <c r="A500" s="27" t="s">
        <v>8</v>
      </c>
      <c r="B500" s="28">
        <v>59</v>
      </c>
      <c r="C500" s="131">
        <v>1</v>
      </c>
      <c r="D500" s="132">
        <v>4</v>
      </c>
      <c r="E500" s="31">
        <v>21520</v>
      </c>
      <c r="F500" s="32">
        <v>240</v>
      </c>
      <c r="G500" s="33">
        <v>89.6</v>
      </c>
    </row>
    <row r="501" spans="1:7" s="26" customFormat="1" ht="31.5" x14ac:dyDescent="0.25">
      <c r="A501" s="35" t="s">
        <v>12</v>
      </c>
      <c r="B501" s="36">
        <v>59</v>
      </c>
      <c r="C501" s="133">
        <v>1</v>
      </c>
      <c r="D501" s="134">
        <v>4</v>
      </c>
      <c r="E501" s="39">
        <v>23520</v>
      </c>
      <c r="F501" s="40">
        <v>0</v>
      </c>
      <c r="G501" s="41">
        <f>SUM(G502)</f>
        <v>0.4</v>
      </c>
    </row>
    <row r="502" spans="1:7" ht="31.5" x14ac:dyDescent="0.25">
      <c r="A502" s="27" t="s">
        <v>8</v>
      </c>
      <c r="B502" s="42">
        <v>59</v>
      </c>
      <c r="C502" s="135">
        <v>1</v>
      </c>
      <c r="D502" s="136">
        <v>4</v>
      </c>
      <c r="E502" s="45">
        <v>23520</v>
      </c>
      <c r="F502" s="46">
        <v>850</v>
      </c>
      <c r="G502" s="33">
        <v>0.4</v>
      </c>
    </row>
    <row r="503" spans="1:7" ht="47.25" x14ac:dyDescent="0.25">
      <c r="A503" s="34" t="s">
        <v>13</v>
      </c>
      <c r="B503" s="28">
        <v>59</v>
      </c>
      <c r="C503" s="131">
        <v>1</v>
      </c>
      <c r="D503" s="132">
        <v>4</v>
      </c>
      <c r="E503" s="31">
        <v>8751120</v>
      </c>
      <c r="F503" s="32">
        <v>0</v>
      </c>
      <c r="G503" s="47">
        <f>SUM(G504)</f>
        <v>12.1</v>
      </c>
    </row>
    <row r="504" spans="1:7" ht="63" x14ac:dyDescent="0.25">
      <c r="A504" s="27" t="s">
        <v>14</v>
      </c>
      <c r="B504" s="28">
        <v>59</v>
      </c>
      <c r="C504" s="131">
        <v>1</v>
      </c>
      <c r="D504" s="132">
        <v>4</v>
      </c>
      <c r="E504" s="31">
        <v>8751120</v>
      </c>
      <c r="F504" s="32">
        <v>500</v>
      </c>
      <c r="G504" s="47">
        <v>12.1</v>
      </c>
    </row>
    <row r="505" spans="1:7" s="26" customFormat="1" ht="15.75" x14ac:dyDescent="0.25">
      <c r="A505" s="35" t="s">
        <v>15</v>
      </c>
      <c r="B505" s="36">
        <v>59</v>
      </c>
      <c r="C505" s="133">
        <v>1</v>
      </c>
      <c r="D505" s="134">
        <v>11</v>
      </c>
      <c r="E505" s="39">
        <v>0</v>
      </c>
      <c r="F505" s="40">
        <v>0</v>
      </c>
      <c r="G505" s="41">
        <f>SUM(G506)</f>
        <v>21.4</v>
      </c>
    </row>
    <row r="506" spans="1:7" ht="15.75" x14ac:dyDescent="0.25">
      <c r="A506" s="48" t="s">
        <v>16</v>
      </c>
      <c r="B506" s="42">
        <v>59</v>
      </c>
      <c r="C506" s="135">
        <v>1</v>
      </c>
      <c r="D506" s="136">
        <v>11</v>
      </c>
      <c r="E506" s="45">
        <v>703320</v>
      </c>
      <c r="F506" s="46">
        <v>0</v>
      </c>
      <c r="G506" s="33">
        <f>SUM(G507)</f>
        <v>21.4</v>
      </c>
    </row>
    <row r="507" spans="1:7" ht="15.75" x14ac:dyDescent="0.25">
      <c r="A507" s="27" t="s">
        <v>17</v>
      </c>
      <c r="B507" s="28">
        <v>59</v>
      </c>
      <c r="C507" s="131">
        <v>1</v>
      </c>
      <c r="D507" s="132">
        <v>11</v>
      </c>
      <c r="E507" s="31">
        <v>703320</v>
      </c>
      <c r="F507" s="32">
        <v>870</v>
      </c>
      <c r="G507" s="33">
        <v>21.4</v>
      </c>
    </row>
    <row r="508" spans="1:7" s="59" customFormat="1" ht="15.75" x14ac:dyDescent="0.25">
      <c r="A508" s="27" t="s">
        <v>18</v>
      </c>
      <c r="B508" s="28">
        <v>59</v>
      </c>
      <c r="C508" s="131">
        <v>1</v>
      </c>
      <c r="D508" s="132">
        <v>13</v>
      </c>
      <c r="E508" s="31">
        <v>0</v>
      </c>
      <c r="F508" s="32">
        <v>0</v>
      </c>
      <c r="G508" s="33">
        <f>SUM(G509+G512)</f>
        <v>222.79999999999998</v>
      </c>
    </row>
    <row r="509" spans="1:7" ht="31.5" x14ac:dyDescent="0.25">
      <c r="A509" s="27" t="s">
        <v>19</v>
      </c>
      <c r="B509" s="28">
        <v>59</v>
      </c>
      <c r="C509" s="131">
        <v>1</v>
      </c>
      <c r="D509" s="132">
        <v>13</v>
      </c>
      <c r="E509" s="31">
        <v>20420</v>
      </c>
      <c r="F509" s="32">
        <v>0</v>
      </c>
      <c r="G509" s="33">
        <f>SUM(G511+G510)</f>
        <v>222.6</v>
      </c>
    </row>
    <row r="510" spans="1:7" ht="31.5" x14ac:dyDescent="0.25">
      <c r="A510" s="27" t="s">
        <v>8</v>
      </c>
      <c r="B510" s="28">
        <v>59</v>
      </c>
      <c r="C510" s="131">
        <v>1</v>
      </c>
      <c r="D510" s="132">
        <v>13</v>
      </c>
      <c r="E510" s="31">
        <v>20420</v>
      </c>
      <c r="F510" s="32">
        <v>120</v>
      </c>
      <c r="G510" s="33">
        <v>178.1</v>
      </c>
    </row>
    <row r="511" spans="1:7" ht="31.5" x14ac:dyDescent="0.25">
      <c r="A511" s="27" t="s">
        <v>8</v>
      </c>
      <c r="B511" s="28">
        <v>59</v>
      </c>
      <c r="C511" s="131">
        <v>1</v>
      </c>
      <c r="D511" s="132">
        <v>13</v>
      </c>
      <c r="E511" s="31">
        <v>20420</v>
      </c>
      <c r="F511" s="32">
        <v>240</v>
      </c>
      <c r="G511" s="33">
        <v>44.5</v>
      </c>
    </row>
    <row r="512" spans="1:7" ht="15.75" x14ac:dyDescent="0.25">
      <c r="A512" s="27" t="s">
        <v>17</v>
      </c>
      <c r="B512" s="28">
        <v>59</v>
      </c>
      <c r="C512" s="131">
        <v>1</v>
      </c>
      <c r="D512" s="132">
        <v>13</v>
      </c>
      <c r="E512" s="31">
        <v>922220</v>
      </c>
      <c r="F512" s="32">
        <v>0</v>
      </c>
      <c r="G512" s="33">
        <f>SUM(G513)</f>
        <v>0.2</v>
      </c>
    </row>
    <row r="513" spans="1:7" ht="31.5" x14ac:dyDescent="0.25">
      <c r="A513" s="27" t="s">
        <v>8</v>
      </c>
      <c r="B513" s="28">
        <v>59</v>
      </c>
      <c r="C513" s="131">
        <v>1</v>
      </c>
      <c r="D513" s="132">
        <v>13</v>
      </c>
      <c r="E513" s="31">
        <v>922220</v>
      </c>
      <c r="F513" s="32">
        <v>850</v>
      </c>
      <c r="G513" s="33">
        <v>0.2</v>
      </c>
    </row>
    <row r="514" spans="1:7" ht="18.75" x14ac:dyDescent="0.25">
      <c r="A514" s="395" t="s">
        <v>131</v>
      </c>
      <c r="B514" s="396"/>
      <c r="C514" s="396"/>
      <c r="D514" s="396"/>
      <c r="E514" s="396"/>
      <c r="F514" s="397"/>
      <c r="G514" s="2">
        <f>SUM(G515)</f>
        <v>884.39999999999986</v>
      </c>
    </row>
    <row r="515" spans="1:7" s="10" customFormat="1" ht="15.75" x14ac:dyDescent="0.25">
      <c r="A515" s="3" t="s">
        <v>5</v>
      </c>
      <c r="B515" s="4">
        <v>62</v>
      </c>
      <c r="C515" s="125">
        <v>1</v>
      </c>
      <c r="D515" s="126">
        <v>0</v>
      </c>
      <c r="E515" s="7">
        <v>0</v>
      </c>
      <c r="F515" s="8">
        <v>0</v>
      </c>
      <c r="G515" s="9">
        <f>SUM(G516+G519+G527+G530)</f>
        <v>884.39999999999986</v>
      </c>
    </row>
    <row r="516" spans="1:7" s="18" customFormat="1" ht="47.25" x14ac:dyDescent="0.25">
      <c r="A516" s="11" t="s">
        <v>6</v>
      </c>
      <c r="B516" s="12">
        <v>62</v>
      </c>
      <c r="C516" s="127">
        <v>1</v>
      </c>
      <c r="D516" s="128">
        <v>2</v>
      </c>
      <c r="E516" s="15">
        <v>0</v>
      </c>
      <c r="F516" s="16">
        <v>0</v>
      </c>
      <c r="G516" s="17">
        <f>SUM(G517)</f>
        <v>387.4</v>
      </c>
    </row>
    <row r="517" spans="1:7" s="26" customFormat="1" ht="15.75" x14ac:dyDescent="0.25">
      <c r="A517" s="19" t="s">
        <v>7</v>
      </c>
      <c r="B517" s="20">
        <v>62</v>
      </c>
      <c r="C517" s="129">
        <v>1</v>
      </c>
      <c r="D517" s="130">
        <v>2</v>
      </c>
      <c r="E517" s="23">
        <v>21420</v>
      </c>
      <c r="F517" s="24">
        <v>0</v>
      </c>
      <c r="G517" s="25">
        <f>SUM(G518)</f>
        <v>387.4</v>
      </c>
    </row>
    <row r="518" spans="1:7" ht="31.5" x14ac:dyDescent="0.25">
      <c r="A518" s="27" t="s">
        <v>8</v>
      </c>
      <c r="B518" s="28">
        <v>62</v>
      </c>
      <c r="C518" s="131">
        <v>1</v>
      </c>
      <c r="D518" s="132">
        <v>2</v>
      </c>
      <c r="E518" s="31">
        <v>21420</v>
      </c>
      <c r="F518" s="32">
        <v>120</v>
      </c>
      <c r="G518" s="33">
        <v>387.4</v>
      </c>
    </row>
    <row r="519" spans="1:7" ht="63" x14ac:dyDescent="0.25">
      <c r="A519" s="34" t="s">
        <v>9</v>
      </c>
      <c r="B519" s="28">
        <v>62</v>
      </c>
      <c r="C519" s="131">
        <v>1</v>
      </c>
      <c r="D519" s="132">
        <v>4</v>
      </c>
      <c r="E519" s="31">
        <v>0</v>
      </c>
      <c r="F519" s="32">
        <v>0</v>
      </c>
      <c r="G519" s="33">
        <f>SUM(G520+G523+G525)</f>
        <v>255.79999999999998</v>
      </c>
    </row>
    <row r="520" spans="1:7" s="26" customFormat="1" ht="15.75" x14ac:dyDescent="0.25">
      <c r="A520" s="35" t="s">
        <v>11</v>
      </c>
      <c r="B520" s="36">
        <v>62</v>
      </c>
      <c r="C520" s="133">
        <v>1</v>
      </c>
      <c r="D520" s="134">
        <v>4</v>
      </c>
      <c r="E520" s="39">
        <v>21520</v>
      </c>
      <c r="F520" s="40">
        <v>0</v>
      </c>
      <c r="G520" s="41">
        <f>SUM(G522+G521)</f>
        <v>226.6</v>
      </c>
    </row>
    <row r="521" spans="1:7" ht="31.5" x14ac:dyDescent="0.25">
      <c r="A521" s="27" t="s">
        <v>8</v>
      </c>
      <c r="B521" s="28">
        <v>62</v>
      </c>
      <c r="C521" s="131">
        <v>1</v>
      </c>
      <c r="D521" s="132">
        <v>4</v>
      </c>
      <c r="E521" s="31">
        <v>21520</v>
      </c>
      <c r="F521" s="32">
        <v>120</v>
      </c>
      <c r="G521" s="33">
        <v>147.1</v>
      </c>
    </row>
    <row r="522" spans="1:7" ht="31.5" x14ac:dyDescent="0.25">
      <c r="A522" s="27" t="s">
        <v>8</v>
      </c>
      <c r="B522" s="28">
        <v>62</v>
      </c>
      <c r="C522" s="131">
        <v>1</v>
      </c>
      <c r="D522" s="132">
        <v>4</v>
      </c>
      <c r="E522" s="31">
        <v>21520</v>
      </c>
      <c r="F522" s="32">
        <v>240</v>
      </c>
      <c r="G522" s="33">
        <v>79.5</v>
      </c>
    </row>
    <row r="523" spans="1:7" ht="31.5" x14ac:dyDescent="0.25">
      <c r="A523" s="34" t="s">
        <v>12</v>
      </c>
      <c r="B523" s="28">
        <v>62</v>
      </c>
      <c r="C523" s="131">
        <v>1</v>
      </c>
      <c r="D523" s="132">
        <v>4</v>
      </c>
      <c r="E523" s="31">
        <v>23520</v>
      </c>
      <c r="F523" s="32">
        <v>0</v>
      </c>
      <c r="G523" s="33">
        <f>SUM(G524)</f>
        <v>25</v>
      </c>
    </row>
    <row r="524" spans="1:7" ht="31.5" x14ac:dyDescent="0.25">
      <c r="A524" s="27" t="s">
        <v>8</v>
      </c>
      <c r="B524" s="42">
        <v>62</v>
      </c>
      <c r="C524" s="135">
        <v>1</v>
      </c>
      <c r="D524" s="136">
        <v>4</v>
      </c>
      <c r="E524" s="45">
        <v>23520</v>
      </c>
      <c r="F524" s="46">
        <v>850</v>
      </c>
      <c r="G524" s="33">
        <v>25</v>
      </c>
    </row>
    <row r="525" spans="1:7" ht="47.25" x14ac:dyDescent="0.25">
      <c r="A525" s="34" t="s">
        <v>13</v>
      </c>
      <c r="B525" s="28">
        <v>62</v>
      </c>
      <c r="C525" s="131">
        <v>1</v>
      </c>
      <c r="D525" s="132">
        <v>4</v>
      </c>
      <c r="E525" s="31">
        <v>8751120</v>
      </c>
      <c r="F525" s="32">
        <v>0</v>
      </c>
      <c r="G525" s="47">
        <f>SUM(G526)</f>
        <v>4.2</v>
      </c>
    </row>
    <row r="526" spans="1:7" ht="63" x14ac:dyDescent="0.25">
      <c r="A526" s="27" t="s">
        <v>14</v>
      </c>
      <c r="B526" s="28">
        <v>62</v>
      </c>
      <c r="C526" s="131">
        <v>1</v>
      </c>
      <c r="D526" s="132">
        <v>4</v>
      </c>
      <c r="E526" s="31">
        <v>8751120</v>
      </c>
      <c r="F526" s="32">
        <v>530</v>
      </c>
      <c r="G526" s="47">
        <v>4.2</v>
      </c>
    </row>
    <row r="527" spans="1:7" s="26" customFormat="1" ht="15.75" x14ac:dyDescent="0.25">
      <c r="A527" s="35" t="s">
        <v>15</v>
      </c>
      <c r="B527" s="36">
        <v>62</v>
      </c>
      <c r="C527" s="133">
        <v>1</v>
      </c>
      <c r="D527" s="134">
        <v>11</v>
      </c>
      <c r="E527" s="39">
        <v>0</v>
      </c>
      <c r="F527" s="40">
        <v>0</v>
      </c>
      <c r="G527" s="41">
        <f>SUM(G528)</f>
        <v>21.4</v>
      </c>
    </row>
    <row r="528" spans="1:7" ht="15.75" x14ac:dyDescent="0.25">
      <c r="A528" s="48" t="s">
        <v>16</v>
      </c>
      <c r="B528" s="42">
        <v>62</v>
      </c>
      <c r="C528" s="135">
        <v>1</v>
      </c>
      <c r="D528" s="136">
        <v>11</v>
      </c>
      <c r="E528" s="45">
        <v>703320</v>
      </c>
      <c r="F528" s="46">
        <v>0</v>
      </c>
      <c r="G528" s="33">
        <f>SUM(G529)</f>
        <v>21.4</v>
      </c>
    </row>
    <row r="529" spans="1:7" ht="15.75" x14ac:dyDescent="0.25">
      <c r="A529" s="27" t="s">
        <v>17</v>
      </c>
      <c r="B529" s="28">
        <v>62</v>
      </c>
      <c r="C529" s="131">
        <v>1</v>
      </c>
      <c r="D529" s="132">
        <v>11</v>
      </c>
      <c r="E529" s="31">
        <v>703320</v>
      </c>
      <c r="F529" s="32">
        <v>870</v>
      </c>
      <c r="G529" s="33">
        <v>21.4</v>
      </c>
    </row>
    <row r="530" spans="1:7" s="59" customFormat="1" ht="15.75" x14ac:dyDescent="0.25">
      <c r="A530" s="27" t="s">
        <v>18</v>
      </c>
      <c r="B530" s="28">
        <v>62</v>
      </c>
      <c r="C530" s="131">
        <v>1</v>
      </c>
      <c r="D530" s="132">
        <v>13</v>
      </c>
      <c r="E530" s="31">
        <v>0</v>
      </c>
      <c r="F530" s="32">
        <v>0</v>
      </c>
      <c r="G530" s="33">
        <f>SUM(G531+G534)</f>
        <v>219.79999999999998</v>
      </c>
    </row>
    <row r="531" spans="1:7" ht="31.5" x14ac:dyDescent="0.25">
      <c r="A531" s="27" t="s">
        <v>19</v>
      </c>
      <c r="B531" s="28">
        <v>62</v>
      </c>
      <c r="C531" s="131">
        <v>1</v>
      </c>
      <c r="D531" s="132">
        <v>13</v>
      </c>
      <c r="E531" s="31">
        <v>20420</v>
      </c>
      <c r="F531" s="32">
        <v>0</v>
      </c>
      <c r="G531" s="33">
        <f>SUM(G533+G532)</f>
        <v>219.6</v>
      </c>
    </row>
    <row r="532" spans="1:7" ht="31.5" x14ac:dyDescent="0.25">
      <c r="A532" s="27" t="s">
        <v>8</v>
      </c>
      <c r="B532" s="28">
        <v>62</v>
      </c>
      <c r="C532" s="131">
        <v>1</v>
      </c>
      <c r="D532" s="132">
        <v>13</v>
      </c>
      <c r="E532" s="31">
        <v>20420</v>
      </c>
      <c r="F532" s="32">
        <v>120</v>
      </c>
      <c r="G532" s="33">
        <v>178.2</v>
      </c>
    </row>
    <row r="533" spans="1:7" ht="31.5" x14ac:dyDescent="0.25">
      <c r="A533" s="27" t="s">
        <v>8</v>
      </c>
      <c r="B533" s="28">
        <v>62</v>
      </c>
      <c r="C533" s="131">
        <v>1</v>
      </c>
      <c r="D533" s="132">
        <v>13</v>
      </c>
      <c r="E533" s="31">
        <v>20420</v>
      </c>
      <c r="F533" s="32">
        <v>240</v>
      </c>
      <c r="G533" s="33">
        <v>41.4</v>
      </c>
    </row>
    <row r="534" spans="1:7" ht="15.75" x14ac:dyDescent="0.25">
      <c r="A534" s="27" t="s">
        <v>17</v>
      </c>
      <c r="B534" s="28">
        <v>62</v>
      </c>
      <c r="C534" s="131">
        <v>1</v>
      </c>
      <c r="D534" s="132">
        <v>13</v>
      </c>
      <c r="E534" s="31">
        <v>922220</v>
      </c>
      <c r="F534" s="32">
        <v>0</v>
      </c>
      <c r="G534" s="33">
        <f>SUM(G535)</f>
        <v>0.2</v>
      </c>
    </row>
    <row r="535" spans="1:7" ht="31.5" x14ac:dyDescent="0.25">
      <c r="A535" s="27" t="s">
        <v>8</v>
      </c>
      <c r="B535" s="28">
        <v>62</v>
      </c>
      <c r="C535" s="131">
        <v>1</v>
      </c>
      <c r="D535" s="132">
        <v>13</v>
      </c>
      <c r="E535" s="31">
        <v>922220</v>
      </c>
      <c r="F535" s="32">
        <v>850</v>
      </c>
      <c r="G535" s="33">
        <v>0.2</v>
      </c>
    </row>
    <row r="536" spans="1:7" ht="18.75" x14ac:dyDescent="0.25">
      <c r="A536" s="395" t="s">
        <v>132</v>
      </c>
      <c r="B536" s="396"/>
      <c r="C536" s="396"/>
      <c r="D536" s="396"/>
      <c r="E536" s="396"/>
      <c r="F536" s="397"/>
      <c r="G536" s="2">
        <f>SUM(G537++G558)</f>
        <v>1390.6</v>
      </c>
    </row>
    <row r="537" spans="1:7" s="10" customFormat="1" ht="15.75" x14ac:dyDescent="0.25">
      <c r="A537" s="3" t="s">
        <v>5</v>
      </c>
      <c r="B537" s="4">
        <v>63</v>
      </c>
      <c r="C537" s="125">
        <v>1</v>
      </c>
      <c r="D537" s="126">
        <v>0</v>
      </c>
      <c r="E537" s="7">
        <v>0</v>
      </c>
      <c r="F537" s="8">
        <v>0</v>
      </c>
      <c r="G537" s="9">
        <f>SUM(G538+G541+G549+G552)</f>
        <v>1376.1</v>
      </c>
    </row>
    <row r="538" spans="1:7" s="18" customFormat="1" ht="47.25" x14ac:dyDescent="0.25">
      <c r="A538" s="11" t="s">
        <v>6</v>
      </c>
      <c r="B538" s="12">
        <v>63</v>
      </c>
      <c r="C538" s="127">
        <v>1</v>
      </c>
      <c r="D538" s="128">
        <v>2</v>
      </c>
      <c r="E538" s="15">
        <v>0</v>
      </c>
      <c r="F538" s="16">
        <v>0</v>
      </c>
      <c r="G538" s="17">
        <f>SUM(G539)</f>
        <v>387.4</v>
      </c>
    </row>
    <row r="539" spans="1:7" s="26" customFormat="1" ht="15.75" x14ac:dyDescent="0.25">
      <c r="A539" s="19" t="s">
        <v>7</v>
      </c>
      <c r="B539" s="20">
        <v>63</v>
      </c>
      <c r="C539" s="129">
        <v>1</v>
      </c>
      <c r="D539" s="130">
        <v>2</v>
      </c>
      <c r="E539" s="23">
        <v>21420</v>
      </c>
      <c r="F539" s="24">
        <v>0</v>
      </c>
      <c r="G539" s="25">
        <f>SUM(G540)</f>
        <v>387.4</v>
      </c>
    </row>
    <row r="540" spans="1:7" ht="31.5" x14ac:dyDescent="0.25">
      <c r="A540" s="27" t="s">
        <v>8</v>
      </c>
      <c r="B540" s="28">
        <v>63</v>
      </c>
      <c r="C540" s="131">
        <v>1</v>
      </c>
      <c r="D540" s="132">
        <v>2</v>
      </c>
      <c r="E540" s="31">
        <v>21420</v>
      </c>
      <c r="F540" s="32">
        <v>120</v>
      </c>
      <c r="G540" s="33">
        <v>387.4</v>
      </c>
    </row>
    <row r="541" spans="1:7" ht="63" x14ac:dyDescent="0.25">
      <c r="A541" s="34" t="s">
        <v>9</v>
      </c>
      <c r="B541" s="28">
        <v>63</v>
      </c>
      <c r="C541" s="131">
        <v>1</v>
      </c>
      <c r="D541" s="132">
        <v>4</v>
      </c>
      <c r="E541" s="31">
        <v>0</v>
      </c>
      <c r="F541" s="32">
        <v>0</v>
      </c>
      <c r="G541" s="33">
        <f>SUM(G542+G545+G547)</f>
        <v>532.9</v>
      </c>
    </row>
    <row r="542" spans="1:7" s="26" customFormat="1" ht="15.75" x14ac:dyDescent="0.25">
      <c r="A542" s="35" t="s">
        <v>11</v>
      </c>
      <c r="B542" s="36">
        <v>63</v>
      </c>
      <c r="C542" s="133">
        <v>1</v>
      </c>
      <c r="D542" s="134">
        <v>4</v>
      </c>
      <c r="E542" s="39">
        <v>21520</v>
      </c>
      <c r="F542" s="40">
        <v>0</v>
      </c>
      <c r="G542" s="41">
        <f>SUM(G544+G543)</f>
        <v>462</v>
      </c>
    </row>
    <row r="543" spans="1:7" ht="31.5" x14ac:dyDescent="0.25">
      <c r="A543" s="27" t="s">
        <v>8</v>
      </c>
      <c r="B543" s="28">
        <v>63</v>
      </c>
      <c r="C543" s="131">
        <v>1</v>
      </c>
      <c r="D543" s="132">
        <v>4</v>
      </c>
      <c r="E543" s="31">
        <v>21520</v>
      </c>
      <c r="F543" s="32">
        <v>120</v>
      </c>
      <c r="G543" s="33">
        <v>298.8</v>
      </c>
    </row>
    <row r="544" spans="1:7" ht="31.5" x14ac:dyDescent="0.25">
      <c r="A544" s="27" t="s">
        <v>8</v>
      </c>
      <c r="B544" s="28">
        <v>63</v>
      </c>
      <c r="C544" s="131">
        <v>1</v>
      </c>
      <c r="D544" s="132">
        <v>4</v>
      </c>
      <c r="E544" s="31">
        <v>21520</v>
      </c>
      <c r="F544" s="32">
        <v>240</v>
      </c>
      <c r="G544" s="33">
        <v>163.19999999999999</v>
      </c>
    </row>
    <row r="545" spans="1:7" ht="31.5" x14ac:dyDescent="0.25">
      <c r="A545" s="34" t="s">
        <v>12</v>
      </c>
      <c r="B545" s="28">
        <v>63</v>
      </c>
      <c r="C545" s="131">
        <v>1</v>
      </c>
      <c r="D545" s="132">
        <v>4</v>
      </c>
      <c r="E545" s="31">
        <v>23520</v>
      </c>
      <c r="F545" s="32">
        <v>0</v>
      </c>
      <c r="G545" s="33">
        <f>SUM(G546)</f>
        <v>48.4</v>
      </c>
    </row>
    <row r="546" spans="1:7" ht="31.5" x14ac:dyDescent="0.25">
      <c r="A546" s="27" t="s">
        <v>8</v>
      </c>
      <c r="B546" s="42">
        <v>63</v>
      </c>
      <c r="C546" s="135">
        <v>1</v>
      </c>
      <c r="D546" s="136">
        <v>4</v>
      </c>
      <c r="E546" s="45">
        <v>23520</v>
      </c>
      <c r="F546" s="46">
        <v>850</v>
      </c>
      <c r="G546" s="33">
        <v>48.4</v>
      </c>
    </row>
    <row r="547" spans="1:7" ht="47.25" x14ac:dyDescent="0.25">
      <c r="A547" s="34" t="s">
        <v>13</v>
      </c>
      <c r="B547" s="28">
        <v>63</v>
      </c>
      <c r="C547" s="131">
        <v>1</v>
      </c>
      <c r="D547" s="132">
        <v>4</v>
      </c>
      <c r="E547" s="31">
        <v>8751120</v>
      </c>
      <c r="F547" s="32">
        <v>0</v>
      </c>
      <c r="G547" s="47">
        <f>SUM(G548)</f>
        <v>22.5</v>
      </c>
    </row>
    <row r="548" spans="1:7" ht="63" x14ac:dyDescent="0.25">
      <c r="A548" s="27" t="s">
        <v>14</v>
      </c>
      <c r="B548" s="28">
        <v>63</v>
      </c>
      <c r="C548" s="131">
        <v>1</v>
      </c>
      <c r="D548" s="132">
        <v>4</v>
      </c>
      <c r="E548" s="31">
        <v>8751120</v>
      </c>
      <c r="F548" s="32">
        <v>530</v>
      </c>
      <c r="G548" s="47">
        <v>22.5</v>
      </c>
    </row>
    <row r="549" spans="1:7" s="26" customFormat="1" ht="15.75" x14ac:dyDescent="0.25">
      <c r="A549" s="35" t="s">
        <v>15</v>
      </c>
      <c r="B549" s="36">
        <v>63</v>
      </c>
      <c r="C549" s="133">
        <v>1</v>
      </c>
      <c r="D549" s="134">
        <v>11</v>
      </c>
      <c r="E549" s="39">
        <v>0</v>
      </c>
      <c r="F549" s="40">
        <v>0</v>
      </c>
      <c r="G549" s="41">
        <f>SUM(G550)</f>
        <v>21.5</v>
      </c>
    </row>
    <row r="550" spans="1:7" ht="15.75" x14ac:dyDescent="0.25">
      <c r="A550" s="48" t="s">
        <v>16</v>
      </c>
      <c r="B550" s="42">
        <v>63</v>
      </c>
      <c r="C550" s="135">
        <v>1</v>
      </c>
      <c r="D550" s="136">
        <v>11</v>
      </c>
      <c r="E550" s="45">
        <v>703320</v>
      </c>
      <c r="F550" s="46">
        <v>0</v>
      </c>
      <c r="G550" s="33">
        <f>SUM(G551)</f>
        <v>21.5</v>
      </c>
    </row>
    <row r="551" spans="1:7" ht="15.75" x14ac:dyDescent="0.25">
      <c r="A551" s="27" t="s">
        <v>17</v>
      </c>
      <c r="B551" s="28">
        <v>63</v>
      </c>
      <c r="C551" s="131">
        <v>1</v>
      </c>
      <c r="D551" s="132">
        <v>11</v>
      </c>
      <c r="E551" s="31">
        <v>703320</v>
      </c>
      <c r="F551" s="32">
        <v>870</v>
      </c>
      <c r="G551" s="33">
        <v>21.5</v>
      </c>
    </row>
    <row r="552" spans="1:7" s="59" customFormat="1" ht="15.75" x14ac:dyDescent="0.25">
      <c r="A552" s="27" t="s">
        <v>18</v>
      </c>
      <c r="B552" s="28">
        <v>63</v>
      </c>
      <c r="C552" s="131">
        <v>1</v>
      </c>
      <c r="D552" s="132">
        <v>13</v>
      </c>
      <c r="E552" s="31">
        <v>0</v>
      </c>
      <c r="F552" s="32">
        <v>0</v>
      </c>
      <c r="G552" s="33">
        <f>SUM(G553+G556)</f>
        <v>434.29999999999995</v>
      </c>
    </row>
    <row r="553" spans="1:7" ht="31.5" x14ac:dyDescent="0.25">
      <c r="A553" s="27" t="s">
        <v>19</v>
      </c>
      <c r="B553" s="28">
        <v>63</v>
      </c>
      <c r="C553" s="131">
        <v>1</v>
      </c>
      <c r="D553" s="132">
        <v>13</v>
      </c>
      <c r="E553" s="31">
        <v>20420</v>
      </c>
      <c r="F553" s="32">
        <v>0</v>
      </c>
      <c r="G553" s="33">
        <f>SUM(G555+G554)</f>
        <v>433.79999999999995</v>
      </c>
    </row>
    <row r="554" spans="1:7" ht="31.5" x14ac:dyDescent="0.25">
      <c r="A554" s="27" t="s">
        <v>8</v>
      </c>
      <c r="B554" s="28">
        <v>63</v>
      </c>
      <c r="C554" s="131">
        <v>1</v>
      </c>
      <c r="D554" s="132">
        <v>13</v>
      </c>
      <c r="E554" s="31">
        <v>20420</v>
      </c>
      <c r="F554" s="32">
        <v>120</v>
      </c>
      <c r="G554" s="33">
        <v>356.4</v>
      </c>
    </row>
    <row r="555" spans="1:7" ht="31.5" x14ac:dyDescent="0.25">
      <c r="A555" s="27" t="s">
        <v>8</v>
      </c>
      <c r="B555" s="28">
        <v>63</v>
      </c>
      <c r="C555" s="131">
        <v>1</v>
      </c>
      <c r="D555" s="132">
        <v>13</v>
      </c>
      <c r="E555" s="31">
        <v>20420</v>
      </c>
      <c r="F555" s="32">
        <v>240</v>
      </c>
      <c r="G555" s="33">
        <v>77.400000000000006</v>
      </c>
    </row>
    <row r="556" spans="1:7" ht="15.75" x14ac:dyDescent="0.25">
      <c r="A556" s="27" t="s">
        <v>17</v>
      </c>
      <c r="B556" s="28">
        <v>63</v>
      </c>
      <c r="C556" s="131">
        <v>1</v>
      </c>
      <c r="D556" s="132">
        <v>13</v>
      </c>
      <c r="E556" s="31">
        <v>922220</v>
      </c>
      <c r="F556" s="32">
        <v>0</v>
      </c>
      <c r="G556" s="33">
        <f>SUM(G557)</f>
        <v>0.5</v>
      </c>
    </row>
    <row r="557" spans="1:7" ht="31.5" x14ac:dyDescent="0.25">
      <c r="A557" s="27" t="s">
        <v>8</v>
      </c>
      <c r="B557" s="28">
        <v>63</v>
      </c>
      <c r="C557" s="131">
        <v>1</v>
      </c>
      <c r="D557" s="132">
        <v>13</v>
      </c>
      <c r="E557" s="31">
        <v>92220</v>
      </c>
      <c r="F557" s="32">
        <v>850</v>
      </c>
      <c r="G557" s="33">
        <v>0.5</v>
      </c>
    </row>
    <row r="558" spans="1:7" s="10" customFormat="1" ht="15.75" x14ac:dyDescent="0.25">
      <c r="A558" s="50" t="s">
        <v>23</v>
      </c>
      <c r="B558" s="51">
        <v>63</v>
      </c>
      <c r="C558" s="137">
        <v>5</v>
      </c>
      <c r="D558" s="138">
        <v>0</v>
      </c>
      <c r="E558" s="54">
        <v>0</v>
      </c>
      <c r="F558" s="55">
        <v>0</v>
      </c>
      <c r="G558" s="56">
        <f>SUM(G559)</f>
        <v>14.5</v>
      </c>
    </row>
    <row r="559" spans="1:7" ht="15.75" x14ac:dyDescent="0.25">
      <c r="A559" s="34" t="s">
        <v>24</v>
      </c>
      <c r="B559" s="28">
        <v>63</v>
      </c>
      <c r="C559" s="131">
        <v>5</v>
      </c>
      <c r="D559" s="132">
        <v>3</v>
      </c>
      <c r="E559" s="31">
        <v>0</v>
      </c>
      <c r="F559" s="32">
        <v>0</v>
      </c>
      <c r="G559" s="47">
        <f>SUM(G560)</f>
        <v>14.5</v>
      </c>
    </row>
    <row r="560" spans="1:7" ht="15.75" x14ac:dyDescent="0.25">
      <c r="A560" s="27" t="s">
        <v>28</v>
      </c>
      <c r="B560" s="28">
        <v>63</v>
      </c>
      <c r="C560" s="131">
        <v>5</v>
      </c>
      <c r="D560" s="132">
        <v>3</v>
      </c>
      <c r="E560" s="31">
        <v>500520</v>
      </c>
      <c r="F560" s="32">
        <v>0</v>
      </c>
      <c r="G560" s="47">
        <f>SUM(G561)</f>
        <v>14.5</v>
      </c>
    </row>
    <row r="561" spans="1:9" ht="31.5" x14ac:dyDescent="0.25">
      <c r="A561" s="27" t="s">
        <v>8</v>
      </c>
      <c r="B561" s="28">
        <v>63</v>
      </c>
      <c r="C561" s="131">
        <v>5</v>
      </c>
      <c r="D561" s="132">
        <v>3</v>
      </c>
      <c r="E561" s="31">
        <v>500520</v>
      </c>
      <c r="F561" s="32">
        <v>240</v>
      </c>
      <c r="G561" s="47">
        <v>14.5</v>
      </c>
    </row>
    <row r="562" spans="1:9" ht="20.25" customHeight="1" x14ac:dyDescent="0.25">
      <c r="A562" s="395" t="s">
        <v>133</v>
      </c>
      <c r="B562" s="396"/>
      <c r="C562" s="396"/>
      <c r="D562" s="396"/>
      <c r="E562" s="396"/>
      <c r="F562" s="397"/>
      <c r="G562" s="2">
        <f>SUM(G563+G584)</f>
        <v>896.19999999999993</v>
      </c>
      <c r="I562" s="158"/>
    </row>
    <row r="563" spans="1:9" s="10" customFormat="1" ht="15.75" x14ac:dyDescent="0.25">
      <c r="A563" s="3" t="s">
        <v>5</v>
      </c>
      <c r="B563" s="4">
        <v>75</v>
      </c>
      <c r="C563" s="125">
        <v>1</v>
      </c>
      <c r="D563" s="126">
        <v>0</v>
      </c>
      <c r="E563" s="7">
        <v>0</v>
      </c>
      <c r="F563" s="8">
        <v>0</v>
      </c>
      <c r="G563" s="9">
        <f>SUM(G564+G567+G575+G578)</f>
        <v>878.19999999999993</v>
      </c>
    </row>
    <row r="564" spans="1:9" s="18" customFormat="1" ht="47.25" x14ac:dyDescent="0.25">
      <c r="A564" s="11" t="s">
        <v>6</v>
      </c>
      <c r="B564" s="12">
        <v>75</v>
      </c>
      <c r="C564" s="127">
        <v>1</v>
      </c>
      <c r="D564" s="128">
        <v>2</v>
      </c>
      <c r="E564" s="15">
        <v>0</v>
      </c>
      <c r="F564" s="16">
        <v>0</v>
      </c>
      <c r="G564" s="17">
        <f>SUM(G565)</f>
        <v>387.4</v>
      </c>
    </row>
    <row r="565" spans="1:9" s="26" customFormat="1" ht="15.75" x14ac:dyDescent="0.25">
      <c r="A565" s="19" t="s">
        <v>7</v>
      </c>
      <c r="B565" s="20">
        <v>75</v>
      </c>
      <c r="C565" s="129">
        <v>1</v>
      </c>
      <c r="D565" s="130">
        <v>2</v>
      </c>
      <c r="E565" s="23">
        <v>21420</v>
      </c>
      <c r="F565" s="24">
        <v>0</v>
      </c>
      <c r="G565" s="25">
        <f>SUM(G566)</f>
        <v>387.4</v>
      </c>
    </row>
    <row r="566" spans="1:9" ht="31.5" x14ac:dyDescent="0.25">
      <c r="A566" s="27" t="s">
        <v>8</v>
      </c>
      <c r="B566" s="28">
        <v>75</v>
      </c>
      <c r="C566" s="131">
        <v>1</v>
      </c>
      <c r="D566" s="132">
        <v>2</v>
      </c>
      <c r="E566" s="31">
        <v>21420</v>
      </c>
      <c r="F566" s="32">
        <v>120</v>
      </c>
      <c r="G566" s="33">
        <v>387.4</v>
      </c>
    </row>
    <row r="567" spans="1:9" ht="63" x14ac:dyDescent="0.25">
      <c r="A567" s="34" t="s">
        <v>9</v>
      </c>
      <c r="B567" s="28">
        <v>75</v>
      </c>
      <c r="C567" s="131">
        <v>1</v>
      </c>
      <c r="D567" s="132">
        <v>4</v>
      </c>
      <c r="E567" s="31">
        <v>0</v>
      </c>
      <c r="F567" s="32">
        <v>0</v>
      </c>
      <c r="G567" s="33">
        <f>SUM(G568+G571+G573)</f>
        <v>240.29999999999998</v>
      </c>
    </row>
    <row r="568" spans="1:9" s="26" customFormat="1" ht="15.75" x14ac:dyDescent="0.25">
      <c r="A568" s="35" t="s">
        <v>11</v>
      </c>
      <c r="B568" s="36">
        <v>75</v>
      </c>
      <c r="C568" s="133">
        <v>1</v>
      </c>
      <c r="D568" s="134">
        <v>4</v>
      </c>
      <c r="E568" s="39">
        <v>21520</v>
      </c>
      <c r="F568" s="40">
        <v>0</v>
      </c>
      <c r="G568" s="41">
        <f>SUM(G570+G569)</f>
        <v>234.7</v>
      </c>
    </row>
    <row r="569" spans="1:9" ht="31.5" x14ac:dyDescent="0.25">
      <c r="A569" s="27" t="s">
        <v>8</v>
      </c>
      <c r="B569" s="28">
        <v>75</v>
      </c>
      <c r="C569" s="131">
        <v>1</v>
      </c>
      <c r="D569" s="132">
        <v>4</v>
      </c>
      <c r="E569" s="31">
        <v>21520</v>
      </c>
      <c r="F569" s="32">
        <v>120</v>
      </c>
      <c r="G569" s="33">
        <v>147.1</v>
      </c>
    </row>
    <row r="570" spans="1:9" ht="31.5" x14ac:dyDescent="0.25">
      <c r="A570" s="27" t="s">
        <v>8</v>
      </c>
      <c r="B570" s="28">
        <v>75</v>
      </c>
      <c r="C570" s="131">
        <v>1</v>
      </c>
      <c r="D570" s="132">
        <v>4</v>
      </c>
      <c r="E570" s="31">
        <v>21520</v>
      </c>
      <c r="F570" s="32">
        <v>240</v>
      </c>
      <c r="G570" s="33">
        <v>87.6</v>
      </c>
    </row>
    <row r="571" spans="1:9" s="26" customFormat="1" ht="31.5" x14ac:dyDescent="0.25">
      <c r="A571" s="35" t="s">
        <v>12</v>
      </c>
      <c r="B571" s="36">
        <v>75</v>
      </c>
      <c r="C571" s="133">
        <v>1</v>
      </c>
      <c r="D571" s="134">
        <v>4</v>
      </c>
      <c r="E571" s="39">
        <v>23520</v>
      </c>
      <c r="F571" s="40">
        <v>0</v>
      </c>
      <c r="G571" s="41">
        <f>SUM(G572)</f>
        <v>0.4</v>
      </c>
    </row>
    <row r="572" spans="1:9" ht="31.5" x14ac:dyDescent="0.25">
      <c r="A572" s="27" t="s">
        <v>8</v>
      </c>
      <c r="B572" s="42">
        <v>75</v>
      </c>
      <c r="C572" s="135">
        <v>1</v>
      </c>
      <c r="D572" s="136">
        <v>4</v>
      </c>
      <c r="E572" s="45">
        <v>23520</v>
      </c>
      <c r="F572" s="46">
        <v>850</v>
      </c>
      <c r="G572" s="33">
        <v>0.4</v>
      </c>
    </row>
    <row r="573" spans="1:9" ht="47.25" x14ac:dyDescent="0.25">
      <c r="A573" s="34" t="s">
        <v>13</v>
      </c>
      <c r="B573" s="28">
        <v>75</v>
      </c>
      <c r="C573" s="131">
        <v>1</v>
      </c>
      <c r="D573" s="132">
        <v>4</v>
      </c>
      <c r="E573" s="31">
        <v>8751120</v>
      </c>
      <c r="F573" s="32">
        <v>0</v>
      </c>
      <c r="G573" s="47">
        <f>SUM(G574)</f>
        <v>5.2</v>
      </c>
    </row>
    <row r="574" spans="1:9" ht="63" x14ac:dyDescent="0.25">
      <c r="A574" s="27" t="s">
        <v>14</v>
      </c>
      <c r="B574" s="28">
        <v>75</v>
      </c>
      <c r="C574" s="131">
        <v>1</v>
      </c>
      <c r="D574" s="132">
        <v>4</v>
      </c>
      <c r="E574" s="31">
        <v>8751120</v>
      </c>
      <c r="F574" s="32">
        <v>530</v>
      </c>
      <c r="G574" s="47">
        <v>5.2</v>
      </c>
    </row>
    <row r="575" spans="1:9" s="26" customFormat="1" ht="15.75" x14ac:dyDescent="0.25">
      <c r="A575" s="35" t="s">
        <v>15</v>
      </c>
      <c r="B575" s="36">
        <v>75</v>
      </c>
      <c r="C575" s="133">
        <v>1</v>
      </c>
      <c r="D575" s="134">
        <v>11</v>
      </c>
      <c r="E575" s="39">
        <v>0</v>
      </c>
      <c r="F575" s="40">
        <v>0</v>
      </c>
      <c r="G575" s="41">
        <f>SUM(G576)</f>
        <v>21.4</v>
      </c>
    </row>
    <row r="576" spans="1:9" ht="15.75" x14ac:dyDescent="0.25">
      <c r="A576" s="48" t="s">
        <v>16</v>
      </c>
      <c r="B576" s="42">
        <v>75</v>
      </c>
      <c r="C576" s="135">
        <v>1</v>
      </c>
      <c r="D576" s="136">
        <v>11</v>
      </c>
      <c r="E576" s="45">
        <v>703320</v>
      </c>
      <c r="F576" s="46">
        <v>0</v>
      </c>
      <c r="G576" s="33">
        <f>SUM(G577)</f>
        <v>21.4</v>
      </c>
    </row>
    <row r="577" spans="1:7" ht="15.75" x14ac:dyDescent="0.25">
      <c r="A577" s="27" t="s">
        <v>17</v>
      </c>
      <c r="B577" s="28">
        <v>75</v>
      </c>
      <c r="C577" s="131">
        <v>1</v>
      </c>
      <c r="D577" s="132">
        <v>11</v>
      </c>
      <c r="E577" s="31">
        <v>703320</v>
      </c>
      <c r="F577" s="32">
        <v>870</v>
      </c>
      <c r="G577" s="33">
        <v>21.4</v>
      </c>
    </row>
    <row r="578" spans="1:7" s="59" customFormat="1" ht="15.75" x14ac:dyDescent="0.25">
      <c r="A578" s="27" t="s">
        <v>18</v>
      </c>
      <c r="B578" s="28">
        <v>75</v>
      </c>
      <c r="C578" s="131">
        <v>1</v>
      </c>
      <c r="D578" s="132">
        <v>13</v>
      </c>
      <c r="E578" s="31">
        <v>0</v>
      </c>
      <c r="F578" s="32">
        <v>0</v>
      </c>
      <c r="G578" s="33">
        <f>SUM(G579+G582)</f>
        <v>229.1</v>
      </c>
    </row>
    <row r="579" spans="1:7" ht="31.5" x14ac:dyDescent="0.25">
      <c r="A579" s="27" t="s">
        <v>19</v>
      </c>
      <c r="B579" s="28">
        <v>75</v>
      </c>
      <c r="C579" s="131">
        <v>1</v>
      </c>
      <c r="D579" s="132">
        <v>13</v>
      </c>
      <c r="E579" s="31">
        <v>20420</v>
      </c>
      <c r="F579" s="32">
        <v>0</v>
      </c>
      <c r="G579" s="33">
        <f>SUM(G581+G580)</f>
        <v>228.7</v>
      </c>
    </row>
    <row r="580" spans="1:7" ht="31.5" x14ac:dyDescent="0.25">
      <c r="A580" s="27" t="s">
        <v>8</v>
      </c>
      <c r="B580" s="28">
        <v>75</v>
      </c>
      <c r="C580" s="131">
        <v>1</v>
      </c>
      <c r="D580" s="132">
        <v>13</v>
      </c>
      <c r="E580" s="31">
        <v>20420</v>
      </c>
      <c r="F580" s="32">
        <v>120</v>
      </c>
      <c r="G580" s="33">
        <v>178.2</v>
      </c>
    </row>
    <row r="581" spans="1:7" ht="31.5" x14ac:dyDescent="0.25">
      <c r="A581" s="27" t="s">
        <v>8</v>
      </c>
      <c r="B581" s="28">
        <v>75</v>
      </c>
      <c r="C581" s="131">
        <v>1</v>
      </c>
      <c r="D581" s="132">
        <v>13</v>
      </c>
      <c r="E581" s="31">
        <v>20420</v>
      </c>
      <c r="F581" s="32">
        <v>240</v>
      </c>
      <c r="G581" s="33">
        <v>50.5</v>
      </c>
    </row>
    <row r="582" spans="1:7" ht="15.75" x14ac:dyDescent="0.25">
      <c r="A582" s="27" t="s">
        <v>17</v>
      </c>
      <c r="B582" s="28">
        <v>75</v>
      </c>
      <c r="C582" s="131">
        <v>1</v>
      </c>
      <c r="D582" s="132">
        <v>13</v>
      </c>
      <c r="E582" s="31">
        <v>922220</v>
      </c>
      <c r="F582" s="32">
        <v>0</v>
      </c>
      <c r="G582" s="33">
        <f>SUM(G583)</f>
        <v>0.4</v>
      </c>
    </row>
    <row r="583" spans="1:7" ht="31.5" x14ac:dyDescent="0.25">
      <c r="A583" s="27" t="s">
        <v>8</v>
      </c>
      <c r="B583" s="28">
        <v>75</v>
      </c>
      <c r="C583" s="131">
        <v>1</v>
      </c>
      <c r="D583" s="132">
        <v>13</v>
      </c>
      <c r="E583" s="31">
        <v>922220</v>
      </c>
      <c r="F583" s="32">
        <v>850</v>
      </c>
      <c r="G583" s="33">
        <v>0.4</v>
      </c>
    </row>
    <row r="584" spans="1:7" s="10" customFormat="1" ht="15.75" x14ac:dyDescent="0.25">
      <c r="A584" s="50" t="s">
        <v>23</v>
      </c>
      <c r="B584" s="51">
        <v>75</v>
      </c>
      <c r="C584" s="137">
        <v>5</v>
      </c>
      <c r="D584" s="138">
        <v>0</v>
      </c>
      <c r="E584" s="54">
        <v>0</v>
      </c>
      <c r="F584" s="55">
        <v>0</v>
      </c>
      <c r="G584" s="56">
        <f>SUM(G585)</f>
        <v>18</v>
      </c>
    </row>
    <row r="585" spans="1:7" ht="15.75" x14ac:dyDescent="0.25">
      <c r="A585" s="34" t="s">
        <v>24</v>
      </c>
      <c r="B585" s="28">
        <v>75</v>
      </c>
      <c r="C585" s="131">
        <v>5</v>
      </c>
      <c r="D585" s="132">
        <v>3</v>
      </c>
      <c r="E585" s="31">
        <v>0</v>
      </c>
      <c r="F585" s="32">
        <v>0</v>
      </c>
      <c r="G585" s="47">
        <f>SUM(G586)</f>
        <v>18</v>
      </c>
    </row>
    <row r="586" spans="1:7" ht="15.75" x14ac:dyDescent="0.25">
      <c r="A586" s="27" t="s">
        <v>28</v>
      </c>
      <c r="B586" s="28">
        <v>75</v>
      </c>
      <c r="C586" s="131">
        <v>5</v>
      </c>
      <c r="D586" s="132">
        <v>3</v>
      </c>
      <c r="E586" s="31">
        <v>500520</v>
      </c>
      <c r="F586" s="32">
        <v>0</v>
      </c>
      <c r="G586" s="47">
        <f>SUM(G587)</f>
        <v>18</v>
      </c>
    </row>
    <row r="587" spans="1:7" ht="31.5" x14ac:dyDescent="0.25">
      <c r="A587" s="27" t="s">
        <v>8</v>
      </c>
      <c r="B587" s="28">
        <v>75</v>
      </c>
      <c r="C587" s="131">
        <v>5</v>
      </c>
      <c r="D587" s="132">
        <v>3</v>
      </c>
      <c r="E587" s="31">
        <v>500520</v>
      </c>
      <c r="F587" s="32">
        <v>240</v>
      </c>
      <c r="G587" s="47">
        <v>18</v>
      </c>
    </row>
    <row r="588" spans="1:7" s="165" customFormat="1" ht="18.75" x14ac:dyDescent="0.3">
      <c r="A588" s="159" t="s">
        <v>134</v>
      </c>
      <c r="B588" s="160"/>
      <c r="C588" s="161"/>
      <c r="D588" s="161"/>
      <c r="E588" s="162"/>
      <c r="F588" s="163"/>
      <c r="G588" s="164">
        <f>G206+G277+G314+G358+G456+G8+G46+G68+G90+G112+G148+G322+G434+G492+G514+G536+G562+G170</f>
        <v>390460.30000000016</v>
      </c>
    </row>
    <row r="589" spans="1:7" x14ac:dyDescent="0.25">
      <c r="A589" s="389" t="s">
        <v>135</v>
      </c>
      <c r="B589" s="390"/>
      <c r="C589" s="390"/>
      <c r="D589" s="390"/>
      <c r="E589" s="390"/>
      <c r="F589" s="391"/>
      <c r="G589" s="166">
        <v>5381.6</v>
      </c>
    </row>
    <row r="590" spans="1:7" s="169" customFormat="1" ht="18.75" x14ac:dyDescent="0.3">
      <c r="A590" s="392" t="s">
        <v>136</v>
      </c>
      <c r="B590" s="393"/>
      <c r="C590" s="393"/>
      <c r="D590" s="393"/>
      <c r="E590" s="393"/>
      <c r="F590" s="394"/>
      <c r="G590" s="168">
        <f>G588-G589</f>
        <v>385078.70000000019</v>
      </c>
    </row>
  </sheetData>
  <mergeCells count="19">
    <mergeCell ref="A322:F322"/>
    <mergeCell ref="A4:G4"/>
    <mergeCell ref="A5:G5"/>
    <mergeCell ref="A6:G6"/>
    <mergeCell ref="A7:G7"/>
    <mergeCell ref="A8:F8"/>
    <mergeCell ref="A46:F46"/>
    <mergeCell ref="A68:F68"/>
    <mergeCell ref="A90:F90"/>
    <mergeCell ref="A112:F112"/>
    <mergeCell ref="A148:F148"/>
    <mergeCell ref="A170:F170"/>
    <mergeCell ref="A589:F589"/>
    <mergeCell ref="A590:F590"/>
    <mergeCell ref="A434:F434"/>
    <mergeCell ref="A492:F492"/>
    <mergeCell ref="A514:F514"/>
    <mergeCell ref="A536:F536"/>
    <mergeCell ref="A562:F562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topLeftCell="A271" workbookViewId="0">
      <selection activeCell="A278" sqref="A278"/>
    </sheetView>
  </sheetViews>
  <sheetFormatPr defaultRowHeight="15" x14ac:dyDescent="0.2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</cols>
  <sheetData>
    <row r="1" spans="1:6" s="170" customFormat="1" ht="15.75" x14ac:dyDescent="0.25">
      <c r="B1" s="171"/>
      <c r="C1" s="171"/>
      <c r="D1" s="407" t="s">
        <v>137</v>
      </c>
      <c r="E1" s="407"/>
      <c r="F1" s="407"/>
    </row>
    <row r="2" spans="1:6" s="170" customFormat="1" ht="15.75" x14ac:dyDescent="0.25">
      <c r="A2" s="398" t="s">
        <v>138</v>
      </c>
      <c r="B2" s="398"/>
      <c r="C2" s="398"/>
      <c r="D2" s="398"/>
      <c r="E2" s="398"/>
      <c r="F2" s="398"/>
    </row>
    <row r="3" spans="1:6" s="170" customFormat="1" ht="15.75" x14ac:dyDescent="0.25">
      <c r="A3" s="398" t="s">
        <v>139</v>
      </c>
      <c r="B3" s="398"/>
      <c r="C3" s="398"/>
      <c r="D3" s="398"/>
      <c r="E3" s="398"/>
      <c r="F3" s="398"/>
    </row>
    <row r="4" spans="1:6" s="170" customFormat="1" ht="15.75" x14ac:dyDescent="0.25">
      <c r="A4" s="398" t="s">
        <v>191</v>
      </c>
      <c r="B4" s="398"/>
      <c r="C4" s="398"/>
      <c r="D4" s="398"/>
      <c r="E4" s="398"/>
      <c r="F4" s="398"/>
    </row>
    <row r="5" spans="1:6" s="170" customFormat="1" ht="15.75" x14ac:dyDescent="0.25">
      <c r="A5" s="399"/>
      <c r="B5" s="399"/>
      <c r="C5" s="399"/>
      <c r="D5" s="399"/>
      <c r="E5" s="399"/>
      <c r="F5" s="399"/>
    </row>
    <row r="6" spans="1:6" s="170" customFormat="1" ht="16.5" thickBot="1" x14ac:dyDescent="0.3">
      <c r="A6" s="408" t="s">
        <v>3</v>
      </c>
      <c r="B6" s="408"/>
      <c r="C6" s="408"/>
      <c r="D6" s="408"/>
      <c r="E6" s="408"/>
      <c r="F6" s="409"/>
    </row>
    <row r="7" spans="1:6" ht="31.5" customHeight="1" x14ac:dyDescent="0.25">
      <c r="A7" s="402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404" t="s">
        <v>146</v>
      </c>
    </row>
    <row r="8" spans="1:6" ht="15.75" customHeight="1" thickBot="1" x14ac:dyDescent="0.3">
      <c r="A8" s="403"/>
      <c r="B8" s="176"/>
      <c r="C8" s="176"/>
      <c r="D8" s="177"/>
      <c r="E8" s="178"/>
      <c r="F8" s="405"/>
    </row>
    <row r="9" spans="1:6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</row>
    <row r="10" spans="1:6" ht="48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</row>
    <row r="11" spans="1:6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</row>
    <row r="12" spans="1:6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</row>
    <row r="13" spans="1:6" ht="32.25" hidden="1" thickBot="1" x14ac:dyDescent="0.3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</row>
    <row r="14" spans="1:6" s="201" customFormat="1" ht="48" thickBot="1" x14ac:dyDescent="0.3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</row>
    <row r="15" spans="1:6" ht="20.25" customHeight="1" thickBot="1" x14ac:dyDescent="0.3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</row>
    <row r="16" spans="1:6" ht="32.25" thickBot="1" x14ac:dyDescent="0.3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</row>
    <row r="17" spans="1:6" ht="63.75" thickBot="1" x14ac:dyDescent="0.3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</row>
    <row r="18" spans="1:6" ht="23.25" customHeight="1" thickBot="1" x14ac:dyDescent="0.3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</row>
    <row r="19" spans="1:6" ht="30.75" customHeight="1" thickBot="1" x14ac:dyDescent="0.3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</row>
    <row r="20" spans="1:6" ht="16.5" customHeight="1" thickBot="1" x14ac:dyDescent="0.3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</row>
    <row r="21" spans="1:6" ht="32.25" thickBot="1" x14ac:dyDescent="0.3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</row>
    <row r="22" spans="1:6" ht="63.75" thickBot="1" x14ac:dyDescent="0.3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</row>
    <row r="23" spans="1:6" ht="16.5" thickBot="1" x14ac:dyDescent="0.3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</row>
    <row r="24" spans="1:6" ht="16.5" thickBot="1" x14ac:dyDescent="0.3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</row>
    <row r="25" spans="1:6" ht="33" customHeight="1" thickBot="1" x14ac:dyDescent="0.3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</row>
    <row r="26" spans="1:6" ht="33" customHeight="1" thickBot="1" x14ac:dyDescent="0.3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</row>
    <row r="27" spans="1:6" ht="16.5" thickBot="1" x14ac:dyDescent="0.3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</row>
    <row r="28" spans="1:6" ht="32.25" thickBot="1" x14ac:dyDescent="0.3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</row>
    <row r="29" spans="1:6" ht="32.25" thickBot="1" x14ac:dyDescent="0.3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</row>
    <row r="30" spans="1:6" ht="30.75" customHeight="1" thickBot="1" x14ac:dyDescent="0.3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</row>
    <row r="31" spans="1:6" ht="16.5" hidden="1" thickBot="1" x14ac:dyDescent="0.3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</row>
    <row r="32" spans="1:6" ht="32.25" hidden="1" thickBot="1" x14ac:dyDescent="0.3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</row>
    <row r="33" spans="1:6" ht="19.5" hidden="1" customHeight="1" x14ac:dyDescent="0.25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</row>
    <row r="34" spans="1:6" ht="32.25" hidden="1" thickBot="1" x14ac:dyDescent="0.3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</row>
    <row r="35" spans="1:6" ht="32.25" hidden="1" thickBot="1" x14ac:dyDescent="0.3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</row>
    <row r="36" spans="1:6" ht="48" hidden="1" thickBot="1" x14ac:dyDescent="0.3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</row>
    <row r="37" spans="1:6" ht="32.25" hidden="1" thickBot="1" x14ac:dyDescent="0.3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</row>
    <row r="38" spans="1:6" ht="48" hidden="1" thickBot="1" x14ac:dyDescent="0.3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</row>
    <row r="39" spans="1:6" ht="32.25" hidden="1" thickBot="1" x14ac:dyDescent="0.3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</row>
    <row r="40" spans="1:6" ht="48" hidden="1" thickBot="1" x14ac:dyDescent="0.3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</row>
    <row r="41" spans="1:6" ht="32.25" hidden="1" thickBot="1" x14ac:dyDescent="0.3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</row>
    <row r="42" spans="1:6" ht="48" hidden="1" thickBot="1" x14ac:dyDescent="0.3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</row>
    <row r="43" spans="1:6" ht="32.25" hidden="1" thickBot="1" x14ac:dyDescent="0.3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</row>
    <row r="44" spans="1:6" ht="79.5" thickBot="1" x14ac:dyDescent="0.3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</row>
    <row r="45" spans="1:6" ht="32.25" thickBot="1" x14ac:dyDescent="0.3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</row>
    <row r="46" spans="1:6" ht="48" thickBot="1" x14ac:dyDescent="0.3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</row>
    <row r="47" spans="1:6" ht="16.5" thickBot="1" x14ac:dyDescent="0.3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</row>
    <row r="48" spans="1:6" ht="16.5" thickBot="1" x14ac:dyDescent="0.3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</row>
    <row r="49" spans="1:6" ht="32.25" thickBot="1" x14ac:dyDescent="0.3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</row>
    <row r="50" spans="1:6" ht="32.25" thickBot="1" x14ac:dyDescent="0.3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</row>
    <row r="51" spans="1:6" ht="32.25" thickBot="1" x14ac:dyDescent="0.3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</row>
    <row r="52" spans="1:6" ht="32.25" thickBot="1" x14ac:dyDescent="0.3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</row>
    <row r="53" spans="1:6" ht="16.5" thickBot="1" x14ac:dyDescent="0.3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</row>
    <row r="54" spans="1:6" ht="79.5" thickBot="1" x14ac:dyDescent="0.3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</row>
    <row r="55" spans="1:6" ht="32.25" thickBot="1" x14ac:dyDescent="0.3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</row>
    <row r="56" spans="1:6" ht="79.5" thickBot="1" x14ac:dyDescent="0.3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</row>
    <row r="57" spans="1:6" ht="32.25" thickBot="1" x14ac:dyDescent="0.3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</row>
    <row r="58" spans="1:6" ht="16.5" hidden="1" thickBot="1" x14ac:dyDescent="0.3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</row>
    <row r="59" spans="1:6" ht="16.5" hidden="1" thickBot="1" x14ac:dyDescent="0.3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</row>
    <row r="60" spans="1:6" ht="16.5" hidden="1" thickBot="1" x14ac:dyDescent="0.3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</row>
    <row r="61" spans="1:6" ht="16.5" hidden="1" thickBot="1" x14ac:dyDescent="0.3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</row>
    <row r="62" spans="1:6" s="201" customFormat="1" ht="16.5" thickBot="1" x14ac:dyDescent="0.3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</row>
    <row r="63" spans="1:6" ht="16.5" thickBot="1" x14ac:dyDescent="0.3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</row>
    <row r="64" spans="1:6" ht="16.5" thickBot="1" x14ac:dyDescent="0.3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</row>
    <row r="65" spans="1:6" ht="16.5" thickBot="1" x14ac:dyDescent="0.3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</row>
    <row r="66" spans="1:6" ht="33" customHeight="1" thickBot="1" x14ac:dyDescent="0.3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</row>
    <row r="67" spans="1:6" ht="33" hidden="1" customHeight="1" x14ac:dyDescent="0.25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</row>
    <row r="68" spans="1:6" ht="17.25" hidden="1" customHeight="1" x14ac:dyDescent="0.25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</row>
    <row r="69" spans="1:6" ht="17.25" customHeight="1" thickBot="1" x14ac:dyDescent="0.3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</row>
    <row r="70" spans="1:6" ht="17.25" hidden="1" customHeight="1" x14ac:dyDescent="0.25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</row>
    <row r="71" spans="1:6" ht="17.25" hidden="1" customHeight="1" x14ac:dyDescent="0.25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</row>
    <row r="72" spans="1:6" ht="32.25" thickBot="1" x14ac:dyDescent="0.3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</row>
    <row r="73" spans="1:6" ht="32.25" thickBot="1" x14ac:dyDescent="0.3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</row>
    <row r="74" spans="1:6" ht="16.5" hidden="1" thickBot="1" x14ac:dyDescent="0.3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</row>
    <row r="75" spans="1:6" ht="16.5" hidden="1" thickBot="1" x14ac:dyDescent="0.3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</row>
    <row r="76" spans="1:6" ht="32.25" hidden="1" thickBot="1" x14ac:dyDescent="0.3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</row>
    <row r="77" spans="1:6" ht="16.5" hidden="1" thickBot="1" x14ac:dyDescent="0.3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</row>
    <row r="78" spans="1:6" ht="16.5" hidden="1" thickBot="1" x14ac:dyDescent="0.3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</row>
    <row r="79" spans="1:6" ht="32.25" hidden="1" thickBot="1" x14ac:dyDescent="0.3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</row>
    <row r="80" spans="1:6" ht="48" hidden="1" thickBot="1" x14ac:dyDescent="0.3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</row>
    <row r="81" spans="1:6" ht="32.25" hidden="1" thickBot="1" x14ac:dyDescent="0.3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</row>
    <row r="82" spans="1:6" ht="16.5" hidden="1" thickBot="1" x14ac:dyDescent="0.3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</row>
    <row r="83" spans="1:6" ht="32.25" hidden="1" thickBot="1" x14ac:dyDescent="0.3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</row>
    <row r="84" spans="1:6" ht="16.5" hidden="1" thickBot="1" x14ac:dyDescent="0.3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</row>
    <row r="85" spans="1:6" ht="31.5" x14ac:dyDescent="0.2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</row>
    <row r="86" spans="1:6" ht="31.5" x14ac:dyDescent="0.2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</row>
    <row r="87" spans="1:6" ht="31.5" x14ac:dyDescent="0.2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</row>
    <row r="88" spans="1:6" ht="31.5" x14ac:dyDescent="0.2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</row>
    <row r="89" spans="1:6" s="68" customFormat="1" ht="31.5" x14ac:dyDescent="0.2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</row>
    <row r="90" spans="1:6" ht="47.25" x14ac:dyDescent="0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</row>
    <row r="91" spans="1:6" s="68" customFormat="1" ht="31.5" x14ac:dyDescent="0.2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</row>
    <row r="92" spans="1:6" ht="66" customHeight="1" x14ac:dyDescent="0.25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</row>
    <row r="93" spans="1:6" s="68" customFormat="1" ht="31.5" x14ac:dyDescent="0.2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</row>
    <row r="94" spans="1:6" ht="63" x14ac:dyDescent="0.25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</row>
    <row r="95" spans="1:6" s="68" customFormat="1" ht="31.5" x14ac:dyDescent="0.2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</row>
    <row r="96" spans="1:6" s="68" customFormat="1" ht="31.5" x14ac:dyDescent="0.2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</row>
    <row r="97" spans="1:6" s="68" customFormat="1" ht="31.5" x14ac:dyDescent="0.2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</row>
    <row r="98" spans="1:6" s="232" customFormat="1" ht="32.25" thickBot="1" x14ac:dyDescent="0.3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</row>
    <row r="99" spans="1:6" s="68" customFormat="1" ht="63.75" thickBot="1" x14ac:dyDescent="0.3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</row>
    <row r="100" spans="1:6" s="68" customFormat="1" ht="31.5" x14ac:dyDescent="0.2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</row>
    <row r="101" spans="1:6" s="149" customFormat="1" ht="16.5" thickBot="1" x14ac:dyDescent="0.3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</row>
    <row r="102" spans="1:6" s="238" customFormat="1" ht="16.5" thickBot="1" x14ac:dyDescent="0.3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</row>
    <row r="103" spans="1:6" s="68" customFormat="1" ht="32.25" thickBot="1" x14ac:dyDescent="0.3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</row>
    <row r="104" spans="1:6" s="68" customFormat="1" ht="32.25" thickBot="1" x14ac:dyDescent="0.3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</row>
    <row r="105" spans="1:6" s="238" customFormat="1" ht="16.5" thickBot="1" x14ac:dyDescent="0.3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</row>
    <row r="106" spans="1:6" ht="32.25" thickBot="1" x14ac:dyDescent="0.3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</row>
    <row r="107" spans="1:6" ht="29.25" customHeight="1" thickBot="1" x14ac:dyDescent="0.3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</row>
    <row r="108" spans="1:6" ht="32.25" hidden="1" thickBot="1" x14ac:dyDescent="0.3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</row>
    <row r="109" spans="1:6" ht="32.25" hidden="1" thickBot="1" x14ac:dyDescent="0.3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</row>
    <row r="110" spans="1:6" ht="32.25" hidden="1" thickBot="1" x14ac:dyDescent="0.3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</row>
    <row r="111" spans="1:6" ht="16.5" hidden="1" thickBot="1" x14ac:dyDescent="0.3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</row>
    <row r="112" spans="1:6" ht="16.5" hidden="1" thickBot="1" x14ac:dyDescent="0.3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</row>
    <row r="113" spans="1:6" ht="16.5" hidden="1" thickBot="1" x14ac:dyDescent="0.3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</row>
    <row r="114" spans="1:6" ht="32.25" hidden="1" thickBot="1" x14ac:dyDescent="0.3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</row>
    <row r="115" spans="1:6" ht="16.5" hidden="1" thickBot="1" x14ac:dyDescent="0.3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</row>
    <row r="116" spans="1:6" ht="16.5" hidden="1" thickBot="1" x14ac:dyDescent="0.3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</row>
    <row r="117" spans="1:6" ht="16.5" hidden="1" thickBot="1" x14ac:dyDescent="0.3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</row>
    <row r="118" spans="1:6" ht="16.5" hidden="1" thickBot="1" x14ac:dyDescent="0.3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</row>
    <row r="119" spans="1:6" ht="32.25" hidden="1" thickBot="1" x14ac:dyDescent="0.3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</row>
    <row r="120" spans="1:6" ht="32.25" hidden="1" thickBot="1" x14ac:dyDescent="0.3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</row>
    <row r="121" spans="1:6" ht="32.25" hidden="1" thickBot="1" x14ac:dyDescent="0.3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</row>
    <row r="122" spans="1:6" ht="16.5" hidden="1" thickBot="1" x14ac:dyDescent="0.3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</row>
    <row r="123" spans="1:6" ht="32.25" hidden="1" thickBot="1" x14ac:dyDescent="0.3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</row>
    <row r="124" spans="1:6" ht="16.5" hidden="1" thickBot="1" x14ac:dyDescent="0.3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</row>
    <row r="125" spans="1:6" ht="32.25" hidden="1" thickBot="1" x14ac:dyDescent="0.3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</row>
    <row r="126" spans="1:6" ht="32.25" hidden="1" thickBot="1" x14ac:dyDescent="0.3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</row>
    <row r="127" spans="1:6" ht="32.25" hidden="1" thickBot="1" x14ac:dyDescent="0.3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</row>
    <row r="128" spans="1:6" ht="16.5" hidden="1" thickBot="1" x14ac:dyDescent="0.3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</row>
    <row r="129" spans="1:6" ht="0.75" hidden="1" customHeight="1" x14ac:dyDescent="0.25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</row>
    <row r="130" spans="1:6" ht="16.5" thickBot="1" x14ac:dyDescent="0.3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</row>
    <row r="131" spans="1:6" ht="32.25" thickBot="1" x14ac:dyDescent="0.3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</row>
    <row r="132" spans="1:6" ht="63.75" thickBot="1" x14ac:dyDescent="0.3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</row>
    <row r="133" spans="1:6" ht="32.25" thickBot="1" x14ac:dyDescent="0.3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</row>
    <row r="134" spans="1:6" s="238" customFormat="1" ht="32.25" thickBot="1" x14ac:dyDescent="0.3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</row>
    <row r="135" spans="1:6" ht="32.25" thickBot="1" x14ac:dyDescent="0.3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</row>
    <row r="136" spans="1:6" ht="32.25" customHeight="1" thickBot="1" x14ac:dyDescent="0.3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</row>
    <row r="137" spans="1:6" s="232" customFormat="1" ht="16.5" thickBot="1" x14ac:dyDescent="0.3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</row>
    <row r="138" spans="1:6" s="238" customFormat="1" ht="16.5" thickBot="1" x14ac:dyDescent="0.3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</row>
    <row r="139" spans="1:6" ht="16.5" thickBot="1" x14ac:dyDescent="0.3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</row>
    <row r="140" spans="1:6" ht="16.5" thickBot="1" x14ac:dyDescent="0.3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</row>
    <row r="141" spans="1:6" ht="16.5" thickBot="1" x14ac:dyDescent="0.3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</row>
    <row r="142" spans="1:6" ht="32.25" customHeight="1" thickBot="1" x14ac:dyDescent="0.3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</row>
    <row r="143" spans="1:6" ht="16.5" thickBot="1" x14ac:dyDescent="0.3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</row>
    <row r="144" spans="1:6" ht="16.5" thickBot="1" x14ac:dyDescent="0.3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</row>
    <row r="145" spans="1:6" ht="16.5" thickBot="1" x14ac:dyDescent="0.3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</row>
    <row r="146" spans="1:6" ht="32.25" thickBot="1" x14ac:dyDescent="0.3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</row>
    <row r="147" spans="1:6" ht="16.5" customHeight="1" thickBot="1" x14ac:dyDescent="0.3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</row>
    <row r="148" spans="1:6" ht="32.25" thickBot="1" x14ac:dyDescent="0.3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</row>
    <row r="149" spans="1:6" ht="32.25" thickBot="1" x14ac:dyDescent="0.3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</row>
    <row r="150" spans="1:6" ht="16.5" thickBot="1" x14ac:dyDescent="0.3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</row>
    <row r="151" spans="1:6" ht="16.5" thickBot="1" x14ac:dyDescent="0.3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</row>
    <row r="152" spans="1:6" ht="32.25" thickBot="1" x14ac:dyDescent="0.3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</row>
    <row r="153" spans="1:6" ht="48" thickBot="1" x14ac:dyDescent="0.3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</row>
    <row r="154" spans="1:6" ht="16.5" thickBot="1" x14ac:dyDescent="0.3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</row>
    <row r="155" spans="1:6" ht="15" customHeight="1" thickBot="1" x14ac:dyDescent="0.3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</row>
    <row r="156" spans="1:6" ht="16.5" thickBot="1" x14ac:dyDescent="0.3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</row>
    <row r="157" spans="1:6" ht="93" customHeight="1" thickBot="1" x14ac:dyDescent="0.3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</row>
    <row r="158" spans="1:6" ht="21" customHeight="1" thickBot="1" x14ac:dyDescent="0.3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</row>
    <row r="159" spans="1:6" ht="19.5" customHeight="1" thickBot="1" x14ac:dyDescent="0.3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</row>
    <row r="160" spans="1:6" ht="81" customHeight="1" thickBot="1" x14ac:dyDescent="0.3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</row>
    <row r="161" spans="1:6" ht="16.5" thickBot="1" x14ac:dyDescent="0.3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</row>
    <row r="162" spans="1:6" ht="32.25" thickBot="1" x14ac:dyDescent="0.3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</row>
    <row r="163" spans="1:6" ht="16.5" thickBot="1" x14ac:dyDescent="0.3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</row>
    <row r="164" spans="1:6" ht="32.25" thickBot="1" x14ac:dyDescent="0.3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</row>
    <row r="165" spans="1:6" ht="32.25" thickBot="1" x14ac:dyDescent="0.3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</row>
    <row r="166" spans="1:6" ht="16.5" thickBot="1" x14ac:dyDescent="0.3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</row>
    <row r="167" spans="1:6" ht="32.25" thickBot="1" x14ac:dyDescent="0.3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</row>
    <row r="168" spans="1:6" ht="32.25" thickBot="1" x14ac:dyDescent="0.3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</row>
    <row r="169" spans="1:6" ht="16.5" thickBot="1" x14ac:dyDescent="0.3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</row>
    <row r="170" spans="1:6" ht="32.25" thickBot="1" x14ac:dyDescent="0.3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</row>
    <row r="171" spans="1:6" ht="48" thickBot="1" x14ac:dyDescent="0.3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</row>
    <row r="172" spans="1:6" ht="16.5" customHeight="1" thickBot="1" x14ac:dyDescent="0.3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</row>
    <row r="173" spans="1:6" ht="32.25" thickBot="1" x14ac:dyDescent="0.3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</row>
    <row r="174" spans="1:6" ht="16.5" thickBot="1" x14ac:dyDescent="0.3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</row>
    <row r="175" spans="1:6" ht="32.25" thickBot="1" x14ac:dyDescent="0.3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</row>
    <row r="176" spans="1:6" ht="63.75" thickBot="1" x14ac:dyDescent="0.3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</row>
    <row r="177" spans="1:6" ht="32.25" thickBot="1" x14ac:dyDescent="0.3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</row>
    <row r="178" spans="1:6" ht="16.5" thickBot="1" x14ac:dyDescent="0.3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</row>
    <row r="179" spans="1:6" ht="142.5" thickBot="1" x14ac:dyDescent="0.3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</row>
    <row r="180" spans="1:6" ht="16.5" thickBot="1" x14ac:dyDescent="0.3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</row>
    <row r="181" spans="1:6" ht="32.25" thickBot="1" x14ac:dyDescent="0.3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</row>
    <row r="182" spans="1:6" ht="48" thickBot="1" x14ac:dyDescent="0.3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</row>
    <row r="183" spans="1:6" ht="16.5" thickBot="1" x14ac:dyDescent="0.3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</row>
    <row r="184" spans="1:6" ht="31.5" x14ac:dyDescent="0.2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</row>
    <row r="185" spans="1:6" ht="15.75" x14ac:dyDescent="0.2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</row>
    <row r="186" spans="1:6" ht="15.75" x14ac:dyDescent="0.2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</row>
    <row r="187" spans="1:6" ht="15.75" x14ac:dyDescent="0.2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</row>
    <row r="188" spans="1:6" ht="32.25" thickBot="1" x14ac:dyDescent="0.3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</row>
    <row r="189" spans="1:6" ht="16.5" thickBot="1" x14ac:dyDescent="0.3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</row>
    <row r="190" spans="1:6" ht="16.5" thickBot="1" x14ac:dyDescent="0.3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</row>
    <row r="191" spans="1:6" ht="32.25" thickBot="1" x14ac:dyDescent="0.3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</row>
    <row r="192" spans="1:6" ht="95.25" thickBot="1" x14ac:dyDescent="0.3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</row>
    <row r="193" spans="1:6" ht="32.25" thickBot="1" x14ac:dyDescent="0.3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</row>
    <row r="194" spans="1:6" ht="16.5" thickBot="1" x14ac:dyDescent="0.3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</row>
    <row r="195" spans="1:6" ht="32.25" thickBot="1" x14ac:dyDescent="0.3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</row>
    <row r="196" spans="1:6" ht="16.5" thickBot="1" x14ac:dyDescent="0.3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</row>
    <row r="197" spans="1:6" ht="16.5" thickBot="1" x14ac:dyDescent="0.3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</row>
    <row r="198" spans="1:6" ht="16.5" thickBot="1" x14ac:dyDescent="0.3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</row>
    <row r="199" spans="1:6" ht="126.75" thickBot="1" x14ac:dyDescent="0.3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</row>
    <row r="200" spans="1:6" ht="16.5" thickBot="1" x14ac:dyDescent="0.3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</row>
    <row r="201" spans="1:6" ht="48" thickBot="1" x14ac:dyDescent="0.3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</row>
    <row r="202" spans="1:6" ht="32.25" thickBot="1" x14ac:dyDescent="0.3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</row>
    <row r="203" spans="1:6" ht="16.5" thickBot="1" x14ac:dyDescent="0.3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</row>
    <row r="204" spans="1:6" ht="16.5" thickBot="1" x14ac:dyDescent="0.3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</row>
    <row r="205" spans="1:6" ht="32.25" thickBot="1" x14ac:dyDescent="0.3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</row>
    <row r="206" spans="1:6" ht="32.25" thickBot="1" x14ac:dyDescent="0.3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</row>
    <row r="207" spans="1:6" ht="63.75" thickBot="1" x14ac:dyDescent="0.3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</row>
    <row r="208" spans="1:6" ht="16.5" thickBot="1" x14ac:dyDescent="0.3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</row>
    <row r="209" spans="1:6" ht="32.25" thickBot="1" x14ac:dyDescent="0.3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</row>
    <row r="210" spans="1:6" ht="63.75" thickBot="1" x14ac:dyDescent="0.3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</row>
    <row r="211" spans="1:6" ht="32.25" thickBot="1" x14ac:dyDescent="0.3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</row>
    <row r="212" spans="1:6" ht="16.5" thickBot="1" x14ac:dyDescent="0.3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</row>
    <row r="213" spans="1:6" ht="16.5" thickBot="1" x14ac:dyDescent="0.3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</row>
    <row r="214" spans="1:6" ht="16.5" thickBot="1" x14ac:dyDescent="0.3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</row>
    <row r="215" spans="1:6" ht="32.25" thickBot="1" x14ac:dyDescent="0.3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</row>
    <row r="216" spans="1:6" ht="63.75" thickBot="1" x14ac:dyDescent="0.3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</row>
    <row r="217" spans="1:6" ht="32.25" thickBot="1" x14ac:dyDescent="0.3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</row>
    <row r="218" spans="1:6" ht="63.75" thickBot="1" x14ac:dyDescent="0.3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</row>
    <row r="219" spans="1:6" ht="48" hidden="1" thickBot="1" x14ac:dyDescent="0.3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</row>
    <row r="220" spans="1:6" ht="63.75" hidden="1" thickBot="1" x14ac:dyDescent="0.3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</row>
    <row r="221" spans="1:6" ht="48" thickBot="1" x14ac:dyDescent="0.3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</row>
    <row r="222" spans="1:6" ht="63.75" thickBot="1" x14ac:dyDescent="0.3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</row>
    <row r="223" spans="1:6" ht="32.25" hidden="1" thickBot="1" x14ac:dyDescent="0.3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</row>
    <row r="224" spans="1:6" ht="63.75" hidden="1" thickBot="1" x14ac:dyDescent="0.3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</row>
    <row r="225" spans="1:6" ht="32.25" thickBot="1" x14ac:dyDescent="0.3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</row>
    <row r="226" spans="1:6" ht="16.5" thickBot="1" x14ac:dyDescent="0.3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</row>
    <row r="227" spans="1:6" ht="32.25" thickBot="1" x14ac:dyDescent="0.3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</row>
    <row r="228" spans="1:6" ht="95.25" thickBot="1" x14ac:dyDescent="0.3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</row>
    <row r="229" spans="1:6" ht="32.25" thickBot="1" x14ac:dyDescent="0.3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</row>
    <row r="230" spans="1:6" ht="16.5" thickBot="1" x14ac:dyDescent="0.3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</row>
    <row r="231" spans="1:6" ht="32.25" thickBot="1" x14ac:dyDescent="0.3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</row>
    <row r="232" spans="1:6" ht="16.5" thickBot="1" x14ac:dyDescent="0.3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</row>
    <row r="233" spans="1:6" ht="16.5" hidden="1" thickBot="1" x14ac:dyDescent="0.3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</row>
    <row r="234" spans="1:6" ht="16.5" hidden="1" thickBot="1" x14ac:dyDescent="0.3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</row>
    <row r="235" spans="1:6" ht="32.25" hidden="1" thickBot="1" x14ac:dyDescent="0.3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</row>
    <row r="236" spans="1:6" ht="32.25" hidden="1" thickBot="1" x14ac:dyDescent="0.3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</row>
    <row r="237" spans="1:6" ht="48" hidden="1" thickBot="1" x14ac:dyDescent="0.3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</row>
    <row r="238" spans="1:6" ht="16.5" hidden="1" thickBot="1" x14ac:dyDescent="0.3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</row>
    <row r="239" spans="1:6" ht="16.5" hidden="1" thickBot="1" x14ac:dyDescent="0.3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</row>
    <row r="240" spans="1:6" ht="16.5" hidden="1" thickBot="1" x14ac:dyDescent="0.3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</row>
    <row r="241" spans="1:6" ht="32.25" hidden="1" thickBot="1" x14ac:dyDescent="0.3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</row>
    <row r="242" spans="1:6" ht="48" hidden="1" thickBot="1" x14ac:dyDescent="0.3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</row>
    <row r="243" spans="1:6" ht="16.5" hidden="1" thickBot="1" x14ac:dyDescent="0.3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</row>
    <row r="244" spans="1:6" ht="16.5" hidden="1" thickBot="1" x14ac:dyDescent="0.3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</row>
    <row r="245" spans="1:6" ht="16.5" hidden="1" thickBot="1" x14ac:dyDescent="0.3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</row>
    <row r="246" spans="1:6" ht="32.25" hidden="1" thickBot="1" x14ac:dyDescent="0.3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</row>
    <row r="247" spans="1:6" ht="48" hidden="1" thickBot="1" x14ac:dyDescent="0.3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</row>
    <row r="248" spans="1:6" ht="16.5" hidden="1" thickBot="1" x14ac:dyDescent="0.3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</row>
    <row r="249" spans="1:6" ht="16.5" thickBot="1" x14ac:dyDescent="0.3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</row>
    <row r="250" spans="1:6" ht="16.5" thickBot="1" x14ac:dyDescent="0.3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</row>
    <row r="251" spans="1:6" ht="32.25" thickBot="1" x14ac:dyDescent="0.3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</row>
    <row r="252" spans="1:6" ht="48" thickBot="1" x14ac:dyDescent="0.3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</row>
    <row r="253" spans="1:6" ht="16.5" thickBot="1" x14ac:dyDescent="0.3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</row>
    <row r="254" spans="1:6" ht="32.25" thickBot="1" x14ac:dyDescent="0.3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</row>
    <row r="255" spans="1:6" ht="32.25" thickBot="1" x14ac:dyDescent="0.3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</row>
    <row r="256" spans="1:6" ht="16.5" thickBot="1" x14ac:dyDescent="0.3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</row>
    <row r="257" spans="1:6" ht="16.5" thickBot="1" x14ac:dyDescent="0.3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</row>
    <row r="258" spans="1:6" ht="79.5" thickBot="1" x14ac:dyDescent="0.3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</row>
    <row r="259" spans="1:6" ht="32.25" thickBot="1" x14ac:dyDescent="0.3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</row>
    <row r="260" spans="1:6" ht="32.25" thickBot="1" x14ac:dyDescent="0.3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</row>
    <row r="261" spans="1:6" ht="48" thickBot="1" x14ac:dyDescent="0.3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</row>
    <row r="262" spans="1:6" ht="32.25" thickBot="1" x14ac:dyDescent="0.3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</row>
    <row r="263" spans="1:6" ht="16.5" thickBot="1" x14ac:dyDescent="0.3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</row>
    <row r="264" spans="1:6" ht="16.5" thickBot="1" x14ac:dyDescent="0.3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</row>
    <row r="265" spans="1:6" ht="32.25" thickBot="1" x14ac:dyDescent="0.3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</row>
    <row r="266" spans="1:6" ht="32.25" thickBot="1" x14ac:dyDescent="0.3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</row>
    <row r="267" spans="1:6" ht="32.25" thickBot="1" x14ac:dyDescent="0.3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</row>
    <row r="268" spans="1:6" ht="16.5" thickBot="1" x14ac:dyDescent="0.3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</row>
    <row r="269" spans="1:6" ht="32.25" thickBot="1" x14ac:dyDescent="0.3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</row>
    <row r="270" spans="1:6" ht="16.5" thickBot="1" x14ac:dyDescent="0.3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</row>
    <row r="271" spans="1:6" ht="16.5" thickBot="1" x14ac:dyDescent="0.3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</row>
    <row r="272" spans="1:6" ht="32.25" thickBot="1" x14ac:dyDescent="0.3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</row>
    <row r="273" spans="1:6" ht="32.25" thickBot="1" x14ac:dyDescent="0.3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</row>
    <row r="274" spans="1:6" ht="32.25" hidden="1" thickBot="1" x14ac:dyDescent="0.3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</row>
    <row r="275" spans="1:6" ht="32.25" hidden="1" thickBot="1" x14ac:dyDescent="0.3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</row>
    <row r="276" spans="1:6" ht="16.5" hidden="1" thickBot="1" x14ac:dyDescent="0.3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</row>
    <row r="277" spans="1:6" ht="16.5" hidden="1" thickBot="1" x14ac:dyDescent="0.3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</row>
    <row r="278" spans="1:6" ht="31.5" x14ac:dyDescent="0.2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</row>
    <row r="279" spans="1:6" ht="31.5" x14ac:dyDescent="0.2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</row>
    <row r="280" spans="1:6" ht="15.75" x14ac:dyDescent="0.2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</row>
    <row r="281" spans="1:6" ht="15.75" x14ac:dyDescent="0.2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</row>
    <row r="282" spans="1:6" ht="16.5" thickBot="1" x14ac:dyDescent="0.3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</row>
    <row r="283" spans="1:6" ht="48" thickBot="1" x14ac:dyDescent="0.3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</row>
    <row r="284" spans="1:6" ht="48" thickBot="1" x14ac:dyDescent="0.3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</row>
    <row r="285" spans="1:6" ht="20.25" customHeight="1" thickBot="1" x14ac:dyDescent="0.3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</row>
    <row r="286" spans="1:6" ht="16.5" thickBot="1" x14ac:dyDescent="0.3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</row>
    <row r="287" spans="1:6" ht="16.5" thickBot="1" x14ac:dyDescent="0.3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</row>
    <row r="288" spans="1:6" ht="48" hidden="1" thickBot="1" x14ac:dyDescent="0.3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</row>
    <row r="289" spans="1:6" ht="79.5" hidden="1" thickBot="1" x14ac:dyDescent="0.3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</row>
    <row r="290" spans="1:6" ht="16.5" hidden="1" thickBot="1" x14ac:dyDescent="0.3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</row>
    <row r="291" spans="1:6" ht="15.75" hidden="1" x14ac:dyDescent="0.25">
      <c r="A291" s="301" t="s">
        <v>185</v>
      </c>
      <c r="B291" s="302"/>
      <c r="C291" s="302"/>
      <c r="D291" s="303"/>
      <c r="E291" s="304"/>
      <c r="F291" s="305"/>
    </row>
    <row r="292" spans="1:6" s="311" customFormat="1" ht="22.5" customHeight="1" x14ac:dyDescent="0.25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</row>
  </sheetData>
  <mergeCells count="8">
    <mergeCell ref="A7:A8"/>
    <mergeCell ref="F7:F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opLeftCell="A535" workbookViewId="0">
      <selection activeCell="H339" sqref="H339"/>
    </sheetView>
  </sheetViews>
  <sheetFormatPr defaultRowHeight="15" x14ac:dyDescent="0.25"/>
  <cols>
    <col min="1" max="1" width="41" customWidth="1"/>
    <col min="2" max="3" width="7.28515625" customWidth="1"/>
    <col min="4" max="4" width="7.85546875" customWidth="1"/>
    <col min="5" max="5" width="9" customWidth="1"/>
    <col min="6" max="6" width="6.5703125" customWidth="1"/>
    <col min="7" max="7" width="10.5703125" customWidth="1"/>
    <col min="8" max="8" width="10" customWidth="1"/>
    <col min="9" max="9" width="9.85546875" customWidth="1"/>
  </cols>
  <sheetData>
    <row r="1" spans="1:9" x14ac:dyDescent="0.25">
      <c r="F1" s="1" t="s">
        <v>0</v>
      </c>
      <c r="G1" s="1"/>
      <c r="H1" s="1"/>
      <c r="I1" s="1"/>
    </row>
    <row r="2" spans="1:9" ht="15.75" x14ac:dyDescent="0.25">
      <c r="A2" s="398" t="s">
        <v>192</v>
      </c>
      <c r="B2" s="398"/>
      <c r="C2" s="398"/>
      <c r="D2" s="398"/>
      <c r="E2" s="398"/>
      <c r="F2" s="398"/>
      <c r="G2" s="398"/>
    </row>
    <row r="3" spans="1:9" ht="15.75" x14ac:dyDescent="0.25">
      <c r="A3" s="398" t="s">
        <v>2</v>
      </c>
      <c r="B3" s="398"/>
      <c r="C3" s="398"/>
      <c r="D3" s="398"/>
      <c r="E3" s="398"/>
      <c r="F3" s="398"/>
      <c r="G3" s="398"/>
    </row>
    <row r="4" spans="1:9" ht="3" customHeight="1" x14ac:dyDescent="0.25">
      <c r="A4" s="399"/>
      <c r="B4" s="399"/>
      <c r="C4" s="399"/>
      <c r="D4" s="399"/>
      <c r="E4" s="399"/>
      <c r="F4" s="399"/>
      <c r="G4" s="399"/>
    </row>
    <row r="5" spans="1:9" ht="15.75" x14ac:dyDescent="0.25">
      <c r="A5" s="400" t="s">
        <v>3</v>
      </c>
      <c r="B5" s="400"/>
      <c r="C5" s="400"/>
      <c r="D5" s="400"/>
      <c r="E5" s="400"/>
      <c r="F5" s="400"/>
      <c r="G5" s="400"/>
      <c r="H5" s="400"/>
      <c r="I5" s="400"/>
    </row>
    <row r="6" spans="1:9" ht="21.75" customHeight="1" x14ac:dyDescent="0.25">
      <c r="A6" s="417" t="s">
        <v>141</v>
      </c>
      <c r="B6" s="417" t="s">
        <v>187</v>
      </c>
      <c r="C6" s="418" t="s">
        <v>188</v>
      </c>
      <c r="D6" s="418"/>
      <c r="E6" s="419" t="s">
        <v>189</v>
      </c>
      <c r="F6" s="420" t="s">
        <v>190</v>
      </c>
      <c r="G6" s="417" t="s">
        <v>146</v>
      </c>
      <c r="H6" s="421">
        <v>2015</v>
      </c>
      <c r="I6" s="421">
        <v>2016</v>
      </c>
    </row>
    <row r="7" spans="1:9" x14ac:dyDescent="0.25">
      <c r="A7" s="417"/>
      <c r="B7" s="417"/>
      <c r="C7" s="422"/>
      <c r="D7" s="423"/>
      <c r="E7" s="419"/>
      <c r="F7" s="420"/>
      <c r="G7" s="417"/>
      <c r="H7" s="421"/>
      <c r="I7" s="421"/>
    </row>
    <row r="8" spans="1:9" ht="15.75" hidden="1" x14ac:dyDescent="0.25">
      <c r="A8" s="410" t="s">
        <v>4</v>
      </c>
      <c r="B8" s="410"/>
      <c r="C8" s="410"/>
      <c r="D8" s="410"/>
      <c r="E8" s="410"/>
      <c r="F8" s="410"/>
      <c r="G8" s="2">
        <f>SUM(G9+G28+G34+G44)</f>
        <v>0</v>
      </c>
      <c r="H8" s="2">
        <f t="shared" ref="H8:I8" si="0">SUM(H9+H28+H34+H44)</f>
        <v>0</v>
      </c>
      <c r="I8" s="2">
        <f t="shared" si="0"/>
        <v>0</v>
      </c>
    </row>
    <row r="9" spans="1:9" s="10" customFormat="1" ht="15.75" hidden="1" x14ac:dyDescent="0.2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SUM(G10+G13+G20+G23)</f>
        <v>0</v>
      </c>
      <c r="H9" s="9">
        <f t="shared" ref="H9:I9" si="1">SUM(H10+H13+H20+H23)</f>
        <v>0</v>
      </c>
      <c r="I9" s="9">
        <f t="shared" si="1"/>
        <v>0</v>
      </c>
    </row>
    <row r="10" spans="1:9" s="18" customFormat="1" ht="35.25" hidden="1" customHeight="1" x14ac:dyDescent="0.25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  <c r="H10" s="17">
        <f t="shared" ref="H10:I11" si="2">SUM(H11)</f>
        <v>0</v>
      </c>
      <c r="I10" s="17">
        <f t="shared" si="2"/>
        <v>0</v>
      </c>
    </row>
    <row r="11" spans="1:9" ht="15.75" hidden="1" x14ac:dyDescent="0.25">
      <c r="A11" s="11" t="s">
        <v>7</v>
      </c>
      <c r="B11" s="12">
        <v>16</v>
      </c>
      <c r="C11" s="13">
        <v>1</v>
      </c>
      <c r="D11" s="14">
        <v>2</v>
      </c>
      <c r="E11" s="15">
        <v>20300</v>
      </c>
      <c r="F11" s="16">
        <v>0</v>
      </c>
      <c r="G11" s="17">
        <f>SUM(G12)</f>
        <v>0</v>
      </c>
      <c r="H11" s="17">
        <f t="shared" si="2"/>
        <v>0</v>
      </c>
      <c r="I11" s="17">
        <f t="shared" si="2"/>
        <v>0</v>
      </c>
    </row>
    <row r="12" spans="1:9" ht="31.5" hidden="1" x14ac:dyDescent="0.25">
      <c r="A12" s="27" t="s">
        <v>8</v>
      </c>
      <c r="B12" s="28">
        <v>16</v>
      </c>
      <c r="C12" s="29">
        <v>1</v>
      </c>
      <c r="D12" s="30">
        <v>2</v>
      </c>
      <c r="E12" s="31">
        <v>20300</v>
      </c>
      <c r="F12" s="32">
        <v>500</v>
      </c>
      <c r="G12" s="33">
        <v>0</v>
      </c>
      <c r="H12" s="33">
        <v>0</v>
      </c>
      <c r="I12" s="33">
        <v>0</v>
      </c>
    </row>
    <row r="13" spans="1:9" ht="94.5" hidden="1" x14ac:dyDescent="0.25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SUM(G14+G18+G16)</f>
        <v>0</v>
      </c>
      <c r="H13" s="33">
        <f t="shared" ref="H13:I13" si="3">SUM(H14+H18+H16)</f>
        <v>0</v>
      </c>
      <c r="I13" s="33">
        <f t="shared" si="3"/>
        <v>0</v>
      </c>
    </row>
    <row r="14" spans="1:9" ht="15.75" hidden="1" x14ac:dyDescent="0.25">
      <c r="A14" s="34" t="s">
        <v>11</v>
      </c>
      <c r="B14" s="28">
        <v>16</v>
      </c>
      <c r="C14" s="29">
        <v>1</v>
      </c>
      <c r="D14" s="30">
        <v>4</v>
      </c>
      <c r="E14" s="31">
        <v>20400</v>
      </c>
      <c r="F14" s="32">
        <v>0</v>
      </c>
      <c r="G14" s="33">
        <f>SUM(G15)</f>
        <v>0</v>
      </c>
      <c r="H14" s="33">
        <f t="shared" ref="H14:I14" si="4">SUM(H15)</f>
        <v>0</v>
      </c>
      <c r="I14" s="33">
        <f t="shared" si="4"/>
        <v>0</v>
      </c>
    </row>
    <row r="15" spans="1:9" ht="31.5" hidden="1" x14ac:dyDescent="0.25">
      <c r="A15" s="27" t="s">
        <v>8</v>
      </c>
      <c r="B15" s="28">
        <v>16</v>
      </c>
      <c r="C15" s="29">
        <v>1</v>
      </c>
      <c r="D15" s="30">
        <v>4</v>
      </c>
      <c r="E15" s="31">
        <v>20400</v>
      </c>
      <c r="F15" s="32">
        <v>500</v>
      </c>
      <c r="G15" s="33">
        <v>0</v>
      </c>
      <c r="H15" s="33">
        <v>0</v>
      </c>
      <c r="I15" s="33">
        <v>0</v>
      </c>
    </row>
    <row r="16" spans="1:9" ht="15.75" hidden="1" x14ac:dyDescent="0.25">
      <c r="A16" s="27" t="s">
        <v>10</v>
      </c>
      <c r="B16" s="28">
        <v>16</v>
      </c>
      <c r="C16" s="29">
        <v>1</v>
      </c>
      <c r="D16" s="30">
        <v>4</v>
      </c>
      <c r="E16" s="31">
        <v>20800</v>
      </c>
      <c r="F16" s="32">
        <v>0</v>
      </c>
      <c r="G16" s="33">
        <f>SUM(G17)</f>
        <v>0</v>
      </c>
      <c r="H16" s="33">
        <f t="shared" ref="H16:I16" si="5">SUM(H17)</f>
        <v>0</v>
      </c>
      <c r="I16" s="33">
        <f t="shared" si="5"/>
        <v>0</v>
      </c>
    </row>
    <row r="17" spans="1:9" ht="31.5" hidden="1" x14ac:dyDescent="0.25">
      <c r="A17" s="27" t="s">
        <v>8</v>
      </c>
      <c r="B17" s="28">
        <v>16</v>
      </c>
      <c r="C17" s="29">
        <v>1</v>
      </c>
      <c r="D17" s="30">
        <v>4</v>
      </c>
      <c r="E17" s="31">
        <v>20800</v>
      </c>
      <c r="F17" s="32">
        <v>500</v>
      </c>
      <c r="G17" s="33">
        <v>0</v>
      </c>
      <c r="H17" s="33">
        <v>0</v>
      </c>
      <c r="I17" s="33">
        <v>0</v>
      </c>
    </row>
    <row r="18" spans="1:9" ht="31.5" hidden="1" x14ac:dyDescent="0.25">
      <c r="A18" s="34" t="s">
        <v>12</v>
      </c>
      <c r="B18" s="28">
        <v>16</v>
      </c>
      <c r="C18" s="29">
        <v>1</v>
      </c>
      <c r="D18" s="30">
        <v>4</v>
      </c>
      <c r="E18" s="31">
        <v>29500</v>
      </c>
      <c r="F18" s="32">
        <v>0</v>
      </c>
      <c r="G18" s="33">
        <f>SUM(G19)</f>
        <v>0</v>
      </c>
      <c r="H18" s="33">
        <f t="shared" ref="H18:I18" si="6">SUM(H19)</f>
        <v>0</v>
      </c>
      <c r="I18" s="33">
        <f t="shared" si="6"/>
        <v>0</v>
      </c>
    </row>
    <row r="19" spans="1:9" ht="31.5" hidden="1" x14ac:dyDescent="0.25">
      <c r="A19" s="27" t="s">
        <v>8</v>
      </c>
      <c r="B19" s="42">
        <v>16</v>
      </c>
      <c r="C19" s="43">
        <v>1</v>
      </c>
      <c r="D19" s="44">
        <v>4</v>
      </c>
      <c r="E19" s="45">
        <v>29500</v>
      </c>
      <c r="F19" s="46">
        <v>500</v>
      </c>
      <c r="G19" s="33">
        <v>0</v>
      </c>
      <c r="H19" s="33">
        <v>0</v>
      </c>
      <c r="I19" s="33">
        <v>0</v>
      </c>
    </row>
    <row r="20" spans="1:9" ht="15.75" hidden="1" x14ac:dyDescent="0.25">
      <c r="A20" s="48" t="s">
        <v>15</v>
      </c>
      <c r="B20" s="42">
        <v>16</v>
      </c>
      <c r="C20" s="43">
        <v>1</v>
      </c>
      <c r="D20" s="44">
        <v>11</v>
      </c>
      <c r="E20" s="45">
        <v>0</v>
      </c>
      <c r="F20" s="46">
        <v>0</v>
      </c>
      <c r="G20" s="33">
        <f>SUM(G21)</f>
        <v>0</v>
      </c>
      <c r="H20" s="33">
        <f t="shared" ref="H20:I21" si="7">SUM(H21)</f>
        <v>0</v>
      </c>
      <c r="I20" s="33">
        <f t="shared" si="7"/>
        <v>0</v>
      </c>
    </row>
    <row r="21" spans="1:9" ht="31.5" hidden="1" x14ac:dyDescent="0.25">
      <c r="A21" s="48" t="s">
        <v>16</v>
      </c>
      <c r="B21" s="42">
        <v>16</v>
      </c>
      <c r="C21" s="43">
        <v>1</v>
      </c>
      <c r="D21" s="44">
        <v>11</v>
      </c>
      <c r="E21" s="45">
        <v>700500</v>
      </c>
      <c r="F21" s="46">
        <v>0</v>
      </c>
      <c r="G21" s="33">
        <f>SUM(G22)</f>
        <v>0</v>
      </c>
      <c r="H21" s="33">
        <f t="shared" si="7"/>
        <v>0</v>
      </c>
      <c r="I21" s="33">
        <f t="shared" si="7"/>
        <v>0</v>
      </c>
    </row>
    <row r="22" spans="1:9" ht="15.75" hidden="1" x14ac:dyDescent="0.25">
      <c r="A22" s="27" t="s">
        <v>17</v>
      </c>
      <c r="B22" s="28">
        <v>16</v>
      </c>
      <c r="C22" s="29">
        <v>1</v>
      </c>
      <c r="D22" s="30">
        <v>11</v>
      </c>
      <c r="E22" s="31">
        <v>700500</v>
      </c>
      <c r="F22" s="32">
        <v>13</v>
      </c>
      <c r="G22" s="33">
        <v>0</v>
      </c>
      <c r="H22" s="33">
        <v>0</v>
      </c>
      <c r="I22" s="33">
        <v>0</v>
      </c>
    </row>
    <row r="23" spans="1:9" s="59" customFormat="1" ht="15.75" hidden="1" x14ac:dyDescent="0.25">
      <c r="A23" s="27" t="s">
        <v>18</v>
      </c>
      <c r="B23" s="28">
        <v>16</v>
      </c>
      <c r="C23" s="29">
        <v>1</v>
      </c>
      <c r="D23" s="30">
        <v>13</v>
      </c>
      <c r="E23" s="31">
        <v>0</v>
      </c>
      <c r="F23" s="32">
        <v>0</v>
      </c>
      <c r="G23" s="33">
        <f>SUM(G24+G26)</f>
        <v>0</v>
      </c>
      <c r="H23" s="33">
        <f t="shared" ref="H23:I23" si="8">SUM(H24+H26)</f>
        <v>0</v>
      </c>
      <c r="I23" s="33">
        <f t="shared" si="8"/>
        <v>0</v>
      </c>
    </row>
    <row r="24" spans="1:9" ht="31.5" hidden="1" x14ac:dyDescent="0.25">
      <c r="A24" s="27" t="s">
        <v>19</v>
      </c>
      <c r="B24" s="28">
        <v>16</v>
      </c>
      <c r="C24" s="29">
        <v>1</v>
      </c>
      <c r="D24" s="30">
        <v>13</v>
      </c>
      <c r="E24" s="31">
        <v>29900</v>
      </c>
      <c r="F24" s="32">
        <v>0</v>
      </c>
      <c r="G24" s="33">
        <f>SUM(G25)</f>
        <v>0</v>
      </c>
      <c r="H24" s="33">
        <f t="shared" ref="H24:I24" si="9">SUM(H25)</f>
        <v>0</v>
      </c>
      <c r="I24" s="33">
        <f t="shared" si="9"/>
        <v>0</v>
      </c>
    </row>
    <row r="25" spans="1:9" ht="31.5" hidden="1" x14ac:dyDescent="0.25">
      <c r="A25" s="27" t="s">
        <v>8</v>
      </c>
      <c r="B25" s="28">
        <v>16</v>
      </c>
      <c r="C25" s="29">
        <v>1</v>
      </c>
      <c r="D25" s="30">
        <v>13</v>
      </c>
      <c r="E25" s="31">
        <v>29900</v>
      </c>
      <c r="F25" s="32">
        <v>500</v>
      </c>
      <c r="G25" s="33">
        <v>0</v>
      </c>
      <c r="H25" s="33">
        <v>0</v>
      </c>
      <c r="I25" s="33">
        <v>0</v>
      </c>
    </row>
    <row r="26" spans="1:9" ht="15.75" hidden="1" x14ac:dyDescent="0.25">
      <c r="A26" s="27" t="s">
        <v>17</v>
      </c>
      <c r="B26" s="28">
        <v>16</v>
      </c>
      <c r="C26" s="29">
        <v>1</v>
      </c>
      <c r="D26" s="30">
        <v>13</v>
      </c>
      <c r="E26" s="31">
        <v>920000</v>
      </c>
      <c r="F26" s="32">
        <v>0</v>
      </c>
      <c r="G26" s="33">
        <f>SUM(G27)</f>
        <v>0</v>
      </c>
      <c r="H26" s="33">
        <f t="shared" ref="H26:I26" si="10">SUM(H27)</f>
        <v>0</v>
      </c>
      <c r="I26" s="33">
        <f t="shared" si="10"/>
        <v>0</v>
      </c>
    </row>
    <row r="27" spans="1:9" ht="31.5" hidden="1" x14ac:dyDescent="0.25">
      <c r="A27" s="27" t="s">
        <v>8</v>
      </c>
      <c r="B27" s="28">
        <v>16</v>
      </c>
      <c r="C27" s="29">
        <v>1</v>
      </c>
      <c r="D27" s="30">
        <v>13</v>
      </c>
      <c r="E27" s="31">
        <v>920000</v>
      </c>
      <c r="F27" s="32">
        <v>500</v>
      </c>
      <c r="G27" s="33">
        <v>0</v>
      </c>
      <c r="H27" s="33">
        <v>0</v>
      </c>
      <c r="I27" s="33">
        <v>0</v>
      </c>
    </row>
    <row r="28" spans="1:9" s="10" customFormat="1" ht="15.75" hidden="1" x14ac:dyDescent="0.25">
      <c r="A28" s="50" t="s">
        <v>20</v>
      </c>
      <c r="B28" s="51">
        <v>16</v>
      </c>
      <c r="C28" s="52">
        <v>4</v>
      </c>
      <c r="D28" s="53">
        <v>0</v>
      </c>
      <c r="E28" s="54">
        <v>0</v>
      </c>
      <c r="F28" s="55">
        <v>0</v>
      </c>
      <c r="G28" s="56">
        <f>SUM(G29)</f>
        <v>0</v>
      </c>
      <c r="H28" s="56">
        <f t="shared" ref="H28:I30" si="11">SUM(H29)</f>
        <v>0</v>
      </c>
      <c r="I28" s="56">
        <f t="shared" si="11"/>
        <v>0</v>
      </c>
    </row>
    <row r="29" spans="1:9" ht="35.25" hidden="1" customHeight="1" x14ac:dyDescent="0.25">
      <c r="A29" s="34" t="s">
        <v>21</v>
      </c>
      <c r="B29" s="28">
        <v>16</v>
      </c>
      <c r="C29" s="29">
        <v>4</v>
      </c>
      <c r="D29" s="30">
        <v>9</v>
      </c>
      <c r="E29" s="31">
        <v>0</v>
      </c>
      <c r="F29" s="32">
        <v>0</v>
      </c>
      <c r="G29" s="33">
        <f>SUM(G30+G32)</f>
        <v>0</v>
      </c>
      <c r="H29" s="33">
        <f t="shared" si="11"/>
        <v>0</v>
      </c>
      <c r="I29" s="33">
        <f t="shared" si="11"/>
        <v>0</v>
      </c>
    </row>
    <row r="30" spans="1:9" ht="35.25" hidden="1" customHeight="1" x14ac:dyDescent="0.25">
      <c r="A30" s="34" t="s">
        <v>193</v>
      </c>
      <c r="B30" s="28">
        <v>16</v>
      </c>
      <c r="C30" s="29">
        <v>4</v>
      </c>
      <c r="D30" s="30">
        <v>9</v>
      </c>
      <c r="E30" s="57">
        <v>5210119</v>
      </c>
      <c r="F30" s="32">
        <v>0</v>
      </c>
      <c r="G30" s="33">
        <f>SUM(G31)</f>
        <v>0</v>
      </c>
      <c r="H30" s="33">
        <f t="shared" si="11"/>
        <v>0</v>
      </c>
      <c r="I30" s="33">
        <f t="shared" si="11"/>
        <v>0</v>
      </c>
    </row>
    <row r="31" spans="1:9" ht="35.25" hidden="1" customHeight="1" x14ac:dyDescent="0.25">
      <c r="A31" s="27" t="s">
        <v>182</v>
      </c>
      <c r="B31" s="28">
        <v>16</v>
      </c>
      <c r="C31" s="29">
        <v>4</v>
      </c>
      <c r="D31" s="30">
        <v>9</v>
      </c>
      <c r="E31" s="31">
        <v>5210119</v>
      </c>
      <c r="F31" s="32">
        <v>6</v>
      </c>
      <c r="G31" s="47">
        <v>0</v>
      </c>
      <c r="H31" s="47">
        <v>0</v>
      </c>
      <c r="I31" s="47">
        <v>0</v>
      </c>
    </row>
    <row r="32" spans="1:9" ht="35.25" hidden="1" customHeight="1" x14ac:dyDescent="0.25">
      <c r="A32" s="27" t="s">
        <v>194</v>
      </c>
      <c r="B32" s="28">
        <v>16</v>
      </c>
      <c r="C32" s="29">
        <v>4</v>
      </c>
      <c r="D32" s="30">
        <v>9</v>
      </c>
      <c r="E32" s="57">
        <v>5210120</v>
      </c>
      <c r="F32" s="32">
        <v>0</v>
      </c>
      <c r="G32" s="47">
        <f>SUM(G33)</f>
        <v>0</v>
      </c>
      <c r="H32" s="47">
        <f t="shared" ref="H32:I32" si="12">SUM(H33)</f>
        <v>0</v>
      </c>
      <c r="I32" s="47">
        <f t="shared" si="12"/>
        <v>0</v>
      </c>
    </row>
    <row r="33" spans="1:9" ht="35.25" hidden="1" customHeight="1" x14ac:dyDescent="0.25">
      <c r="A33" s="27" t="s">
        <v>182</v>
      </c>
      <c r="B33" s="28">
        <v>16</v>
      </c>
      <c r="C33" s="29">
        <v>4</v>
      </c>
      <c r="D33" s="30">
        <v>9</v>
      </c>
      <c r="E33" s="31">
        <v>5210120</v>
      </c>
      <c r="F33" s="32">
        <v>6</v>
      </c>
      <c r="G33" s="47">
        <v>0</v>
      </c>
      <c r="H33" s="47">
        <v>0</v>
      </c>
      <c r="I33" s="47">
        <v>0</v>
      </c>
    </row>
    <row r="34" spans="1:9" s="10" customFormat="1" ht="15.75" hidden="1" x14ac:dyDescent="0.25">
      <c r="A34" s="50" t="s">
        <v>23</v>
      </c>
      <c r="B34" s="51">
        <v>16</v>
      </c>
      <c r="C34" s="52">
        <v>5</v>
      </c>
      <c r="D34" s="53">
        <v>0</v>
      </c>
      <c r="E34" s="54">
        <v>0</v>
      </c>
      <c r="F34" s="55">
        <v>0</v>
      </c>
      <c r="G34" s="56">
        <f>SUM(G35)</f>
        <v>0</v>
      </c>
      <c r="H34" s="56">
        <f t="shared" ref="H34:I34" si="13">SUM(H35)</f>
        <v>0</v>
      </c>
      <c r="I34" s="56">
        <f t="shared" si="13"/>
        <v>0</v>
      </c>
    </row>
    <row r="35" spans="1:9" ht="15.75" hidden="1" x14ac:dyDescent="0.25">
      <c r="A35" s="34" t="s">
        <v>24</v>
      </c>
      <c r="B35" s="28">
        <v>16</v>
      </c>
      <c r="C35" s="29">
        <v>5</v>
      </c>
      <c r="D35" s="30">
        <v>3</v>
      </c>
      <c r="E35" s="31">
        <v>0</v>
      </c>
      <c r="F35" s="32">
        <v>0</v>
      </c>
      <c r="G35" s="47">
        <f>SUM(G36+G38+G40+G42)</f>
        <v>0</v>
      </c>
      <c r="H35" s="47">
        <f t="shared" ref="H35:I35" si="14">SUM(H36+H38+H40+H42)</f>
        <v>0</v>
      </c>
      <c r="I35" s="47">
        <f t="shared" si="14"/>
        <v>0</v>
      </c>
    </row>
    <row r="36" spans="1:9" ht="15.75" hidden="1" x14ac:dyDescent="0.25">
      <c r="A36" s="34" t="s">
        <v>25</v>
      </c>
      <c r="B36" s="28">
        <v>16</v>
      </c>
      <c r="C36" s="29">
        <v>5</v>
      </c>
      <c r="D36" s="30">
        <v>3</v>
      </c>
      <c r="E36" s="31">
        <v>6000100</v>
      </c>
      <c r="F36" s="32">
        <v>0</v>
      </c>
      <c r="G36" s="47">
        <f>SUM(G37)</f>
        <v>0</v>
      </c>
      <c r="H36" s="47">
        <f t="shared" ref="H36:I36" si="15">SUM(H37)</f>
        <v>0</v>
      </c>
      <c r="I36" s="47">
        <f t="shared" si="15"/>
        <v>0</v>
      </c>
    </row>
    <row r="37" spans="1:9" ht="31.5" hidden="1" x14ac:dyDescent="0.25">
      <c r="A37" s="27" t="s">
        <v>8</v>
      </c>
      <c r="B37" s="28">
        <v>16</v>
      </c>
      <c r="C37" s="29">
        <v>5</v>
      </c>
      <c r="D37" s="30">
        <v>3</v>
      </c>
      <c r="E37" s="31">
        <v>6000100</v>
      </c>
      <c r="F37" s="32">
        <v>500</v>
      </c>
      <c r="G37" s="47">
        <v>0</v>
      </c>
      <c r="H37" s="47">
        <v>0</v>
      </c>
      <c r="I37" s="47">
        <v>0</v>
      </c>
    </row>
    <row r="38" spans="1:9" ht="15.75" hidden="1" x14ac:dyDescent="0.25">
      <c r="A38" s="27" t="s">
        <v>26</v>
      </c>
      <c r="B38" s="28">
        <v>16</v>
      </c>
      <c r="C38" s="29">
        <v>5</v>
      </c>
      <c r="D38" s="30">
        <v>3</v>
      </c>
      <c r="E38" s="31">
        <v>6000300</v>
      </c>
      <c r="F38" s="32">
        <v>0</v>
      </c>
      <c r="G38" s="47">
        <f>SUM(G39)</f>
        <v>0</v>
      </c>
      <c r="H38" s="47">
        <f t="shared" ref="H38:I38" si="16">SUM(H39)</f>
        <v>0</v>
      </c>
      <c r="I38" s="47">
        <f t="shared" si="16"/>
        <v>0</v>
      </c>
    </row>
    <row r="39" spans="1:9" ht="31.5" hidden="1" x14ac:dyDescent="0.25">
      <c r="A39" s="27" t="s">
        <v>8</v>
      </c>
      <c r="B39" s="28">
        <v>16</v>
      </c>
      <c r="C39" s="29">
        <v>5</v>
      </c>
      <c r="D39" s="30">
        <v>3</v>
      </c>
      <c r="E39" s="31">
        <v>6000300</v>
      </c>
      <c r="F39" s="32">
        <v>500</v>
      </c>
      <c r="G39" s="47">
        <v>0</v>
      </c>
      <c r="H39" s="47">
        <v>0</v>
      </c>
      <c r="I39" s="47">
        <v>0</v>
      </c>
    </row>
    <row r="40" spans="1:9" ht="31.5" hidden="1" x14ac:dyDescent="0.25">
      <c r="A40" s="27" t="s">
        <v>27</v>
      </c>
      <c r="B40" s="28">
        <v>16</v>
      </c>
      <c r="C40" s="29">
        <v>5</v>
      </c>
      <c r="D40" s="30">
        <v>3</v>
      </c>
      <c r="E40" s="31">
        <v>6000400</v>
      </c>
      <c r="F40" s="32">
        <v>0</v>
      </c>
      <c r="G40" s="47">
        <f>SUM(G41)</f>
        <v>0</v>
      </c>
      <c r="H40" s="47">
        <f t="shared" ref="H40:I40" si="17">SUM(H41)</f>
        <v>0</v>
      </c>
      <c r="I40" s="47">
        <f t="shared" si="17"/>
        <v>0</v>
      </c>
    </row>
    <row r="41" spans="1:9" ht="31.5" hidden="1" x14ac:dyDescent="0.25">
      <c r="A41" s="27" t="s">
        <v>8</v>
      </c>
      <c r="B41" s="28">
        <v>16</v>
      </c>
      <c r="C41" s="29">
        <v>5</v>
      </c>
      <c r="D41" s="30">
        <v>3</v>
      </c>
      <c r="E41" s="31">
        <v>6000400</v>
      </c>
      <c r="F41" s="32">
        <v>500</v>
      </c>
      <c r="G41" s="47">
        <v>0</v>
      </c>
      <c r="H41" s="47">
        <v>0</v>
      </c>
      <c r="I41" s="47">
        <v>0</v>
      </c>
    </row>
    <row r="42" spans="1:9" ht="31.5" hidden="1" x14ac:dyDescent="0.25">
      <c r="A42" s="27" t="s">
        <v>28</v>
      </c>
      <c r="B42" s="28">
        <v>16</v>
      </c>
      <c r="C42" s="29">
        <v>5</v>
      </c>
      <c r="D42" s="30">
        <v>3</v>
      </c>
      <c r="E42" s="31">
        <v>6000500</v>
      </c>
      <c r="F42" s="32">
        <v>0</v>
      </c>
      <c r="G42" s="47">
        <f>SUM(G43)</f>
        <v>0</v>
      </c>
      <c r="H42" s="47">
        <f t="shared" ref="H42:I42" si="18">SUM(H43)</f>
        <v>0</v>
      </c>
      <c r="I42" s="47">
        <f t="shared" si="18"/>
        <v>0</v>
      </c>
    </row>
    <row r="43" spans="1:9" ht="31.5" hidden="1" x14ac:dyDescent="0.25">
      <c r="A43" s="27" t="s">
        <v>8</v>
      </c>
      <c r="B43" s="28">
        <v>16</v>
      </c>
      <c r="C43" s="29">
        <v>5</v>
      </c>
      <c r="D43" s="30">
        <v>3</v>
      </c>
      <c r="E43" s="31">
        <v>6000500</v>
      </c>
      <c r="F43" s="32">
        <v>500</v>
      </c>
      <c r="G43" s="47">
        <v>0</v>
      </c>
      <c r="H43" s="47">
        <v>0</v>
      </c>
      <c r="I43" s="47">
        <v>0</v>
      </c>
    </row>
    <row r="44" spans="1:9" s="10" customFormat="1" ht="15.75" hidden="1" x14ac:dyDescent="0.25">
      <c r="A44" s="50" t="s">
        <v>75</v>
      </c>
      <c r="B44" s="51">
        <v>16</v>
      </c>
      <c r="C44" s="52">
        <v>14</v>
      </c>
      <c r="D44" s="53">
        <v>0</v>
      </c>
      <c r="E44" s="54">
        <v>0</v>
      </c>
      <c r="F44" s="55">
        <v>0</v>
      </c>
      <c r="G44" s="56">
        <f>SUM(G45)</f>
        <v>0</v>
      </c>
      <c r="H44" s="56">
        <f t="shared" ref="H44:I46" si="19">SUM(H45)</f>
        <v>0</v>
      </c>
      <c r="I44" s="56">
        <f t="shared" si="19"/>
        <v>0</v>
      </c>
    </row>
    <row r="45" spans="1:9" ht="63" hidden="1" x14ac:dyDescent="0.25">
      <c r="A45" s="34" t="s">
        <v>13</v>
      </c>
      <c r="B45" s="28">
        <v>16</v>
      </c>
      <c r="C45" s="29">
        <v>14</v>
      </c>
      <c r="D45" s="30">
        <v>3</v>
      </c>
      <c r="E45" s="31">
        <v>0</v>
      </c>
      <c r="F45" s="32">
        <v>0</v>
      </c>
      <c r="G45" s="47">
        <f>SUM(G46)</f>
        <v>0</v>
      </c>
      <c r="H45" s="47">
        <f t="shared" si="19"/>
        <v>0</v>
      </c>
      <c r="I45" s="47">
        <f t="shared" si="19"/>
        <v>0</v>
      </c>
    </row>
    <row r="46" spans="1:9" ht="94.5" hidden="1" x14ac:dyDescent="0.25">
      <c r="A46" s="27" t="s">
        <v>14</v>
      </c>
      <c r="B46" s="28">
        <v>16</v>
      </c>
      <c r="C46" s="29">
        <v>14</v>
      </c>
      <c r="D46" s="30">
        <v>3</v>
      </c>
      <c r="E46" s="31">
        <v>5210600</v>
      </c>
      <c r="F46" s="32">
        <v>0</v>
      </c>
      <c r="G46" s="47">
        <f>SUM(G47)</f>
        <v>0</v>
      </c>
      <c r="H46" s="47">
        <f t="shared" si="19"/>
        <v>0</v>
      </c>
      <c r="I46" s="47">
        <f t="shared" si="19"/>
        <v>0</v>
      </c>
    </row>
    <row r="47" spans="1:9" ht="15.75" hidden="1" x14ac:dyDescent="0.25">
      <c r="A47" s="27" t="s">
        <v>32</v>
      </c>
      <c r="B47" s="28">
        <v>16</v>
      </c>
      <c r="C47" s="29">
        <v>14</v>
      </c>
      <c r="D47" s="30">
        <v>3</v>
      </c>
      <c r="E47" s="31">
        <v>5210600</v>
      </c>
      <c r="F47" s="32">
        <v>17</v>
      </c>
      <c r="G47" s="33">
        <v>0</v>
      </c>
      <c r="H47" s="33">
        <v>0</v>
      </c>
      <c r="I47" s="33">
        <v>0</v>
      </c>
    </row>
    <row r="48" spans="1:9" ht="15.75" hidden="1" x14ac:dyDescent="0.25">
      <c r="A48" s="410" t="s">
        <v>29</v>
      </c>
      <c r="B48" s="410"/>
      <c r="C48" s="410"/>
      <c r="D48" s="410"/>
      <c r="E48" s="410"/>
      <c r="F48" s="410"/>
      <c r="G48" s="2">
        <f>SUM(G49+G66+G70+G80)</f>
        <v>0</v>
      </c>
      <c r="H48" s="2">
        <f t="shared" ref="H48:I48" si="20">SUM(H49+H66+H70+H80)</f>
        <v>0</v>
      </c>
      <c r="I48" s="2">
        <f t="shared" si="20"/>
        <v>0</v>
      </c>
    </row>
    <row r="49" spans="1:9" s="10" customFormat="1" ht="15.75" hidden="1" x14ac:dyDescent="0.25">
      <c r="A49" s="3" t="s">
        <v>5</v>
      </c>
      <c r="B49" s="4">
        <v>17</v>
      </c>
      <c r="C49" s="5">
        <v>1</v>
      </c>
      <c r="D49" s="6">
        <v>0</v>
      </c>
      <c r="E49" s="7">
        <v>0</v>
      </c>
      <c r="F49" s="8">
        <v>0</v>
      </c>
      <c r="G49" s="9">
        <f>SUM(G50+G53+G58+G61)</f>
        <v>0</v>
      </c>
      <c r="H49" s="9">
        <f t="shared" ref="H49:I49" si="21">SUM(H50+H53+H58+H61)</f>
        <v>0</v>
      </c>
      <c r="I49" s="9">
        <f t="shared" si="21"/>
        <v>0</v>
      </c>
    </row>
    <row r="50" spans="1:9" s="18" customFormat="1" ht="35.25" hidden="1" customHeight="1" x14ac:dyDescent="0.25">
      <c r="A50" s="11" t="s">
        <v>6</v>
      </c>
      <c r="B50" s="12">
        <v>17</v>
      </c>
      <c r="C50" s="13">
        <v>1</v>
      </c>
      <c r="D50" s="14">
        <v>2</v>
      </c>
      <c r="E50" s="15">
        <v>0</v>
      </c>
      <c r="F50" s="16">
        <v>0</v>
      </c>
      <c r="G50" s="17">
        <f>SUM(G51)</f>
        <v>0</v>
      </c>
      <c r="H50" s="17">
        <f t="shared" ref="H50:I51" si="22">SUM(H51)</f>
        <v>0</v>
      </c>
      <c r="I50" s="17">
        <f t="shared" si="22"/>
        <v>0</v>
      </c>
    </row>
    <row r="51" spans="1:9" ht="15.75" hidden="1" x14ac:dyDescent="0.25">
      <c r="A51" s="11" t="s">
        <v>7</v>
      </c>
      <c r="B51" s="12">
        <v>17</v>
      </c>
      <c r="C51" s="13">
        <v>1</v>
      </c>
      <c r="D51" s="14">
        <v>2</v>
      </c>
      <c r="E51" s="15">
        <v>20300</v>
      </c>
      <c r="F51" s="16">
        <v>0</v>
      </c>
      <c r="G51" s="17">
        <f>SUM(G52)</f>
        <v>0</v>
      </c>
      <c r="H51" s="17">
        <f t="shared" si="22"/>
        <v>0</v>
      </c>
      <c r="I51" s="17">
        <f t="shared" si="22"/>
        <v>0</v>
      </c>
    </row>
    <row r="52" spans="1:9" ht="31.5" hidden="1" x14ac:dyDescent="0.25">
      <c r="A52" s="27" t="s">
        <v>8</v>
      </c>
      <c r="B52" s="28">
        <v>17</v>
      </c>
      <c r="C52" s="29">
        <v>1</v>
      </c>
      <c r="D52" s="30">
        <v>2</v>
      </c>
      <c r="E52" s="31">
        <v>20300</v>
      </c>
      <c r="F52" s="32">
        <v>500</v>
      </c>
      <c r="G52" s="33">
        <v>0</v>
      </c>
      <c r="H52" s="33">
        <v>0</v>
      </c>
      <c r="I52" s="33">
        <v>0</v>
      </c>
    </row>
    <row r="53" spans="1:9" ht="94.5" hidden="1" x14ac:dyDescent="0.25">
      <c r="A53" s="34" t="s">
        <v>9</v>
      </c>
      <c r="B53" s="28">
        <v>17</v>
      </c>
      <c r="C53" s="29">
        <v>1</v>
      </c>
      <c r="D53" s="30">
        <v>4</v>
      </c>
      <c r="E53" s="31">
        <v>0</v>
      </c>
      <c r="F53" s="32">
        <v>0</v>
      </c>
      <c r="G53" s="33">
        <f>SUM(G54+G56)</f>
        <v>0</v>
      </c>
      <c r="H53" s="33">
        <f t="shared" ref="H53:I53" si="23">SUM(H54+H56)</f>
        <v>0</v>
      </c>
      <c r="I53" s="33">
        <f t="shared" si="23"/>
        <v>0</v>
      </c>
    </row>
    <row r="54" spans="1:9" ht="15.75" hidden="1" x14ac:dyDescent="0.25">
      <c r="A54" s="34" t="s">
        <v>11</v>
      </c>
      <c r="B54" s="28">
        <v>17</v>
      </c>
      <c r="C54" s="29">
        <v>1</v>
      </c>
      <c r="D54" s="30">
        <v>4</v>
      </c>
      <c r="E54" s="31">
        <v>20400</v>
      </c>
      <c r="F54" s="32">
        <v>0</v>
      </c>
      <c r="G54" s="33">
        <f>SUM(G55)</f>
        <v>0</v>
      </c>
      <c r="H54" s="33">
        <f t="shared" ref="H54:I54" si="24">SUM(H55)</f>
        <v>0</v>
      </c>
      <c r="I54" s="33">
        <f t="shared" si="24"/>
        <v>0</v>
      </c>
    </row>
    <row r="55" spans="1:9" ht="31.5" hidden="1" x14ac:dyDescent="0.25">
      <c r="A55" s="27" t="s">
        <v>8</v>
      </c>
      <c r="B55" s="28">
        <v>17</v>
      </c>
      <c r="C55" s="29">
        <v>1</v>
      </c>
      <c r="D55" s="30">
        <v>4</v>
      </c>
      <c r="E55" s="31">
        <v>20400</v>
      </c>
      <c r="F55" s="32">
        <v>500</v>
      </c>
      <c r="G55" s="33">
        <v>0</v>
      </c>
      <c r="H55" s="33">
        <v>0</v>
      </c>
      <c r="I55" s="33">
        <v>0</v>
      </c>
    </row>
    <row r="56" spans="1:9" ht="31.5" hidden="1" x14ac:dyDescent="0.25">
      <c r="A56" s="34" t="s">
        <v>12</v>
      </c>
      <c r="B56" s="28">
        <v>17</v>
      </c>
      <c r="C56" s="29">
        <v>1</v>
      </c>
      <c r="D56" s="30">
        <v>4</v>
      </c>
      <c r="E56" s="31">
        <v>29500</v>
      </c>
      <c r="F56" s="32">
        <v>0</v>
      </c>
      <c r="G56" s="33">
        <f>SUM(G57)</f>
        <v>0</v>
      </c>
      <c r="H56" s="33">
        <f t="shared" ref="H56:I56" si="25">SUM(H57)</f>
        <v>0</v>
      </c>
      <c r="I56" s="33">
        <f t="shared" si="25"/>
        <v>0</v>
      </c>
    </row>
    <row r="57" spans="1:9" ht="31.5" hidden="1" x14ac:dyDescent="0.25">
      <c r="A57" s="27" t="s">
        <v>8</v>
      </c>
      <c r="B57" s="42">
        <v>17</v>
      </c>
      <c r="C57" s="43">
        <v>1</v>
      </c>
      <c r="D57" s="44">
        <v>4</v>
      </c>
      <c r="E57" s="45">
        <v>29500</v>
      </c>
      <c r="F57" s="46">
        <v>500</v>
      </c>
      <c r="G57" s="33">
        <v>0</v>
      </c>
      <c r="H57" s="33">
        <v>0</v>
      </c>
      <c r="I57" s="33">
        <v>0</v>
      </c>
    </row>
    <row r="58" spans="1:9" ht="15.75" hidden="1" x14ac:dyDescent="0.25">
      <c r="A58" s="48" t="s">
        <v>15</v>
      </c>
      <c r="B58" s="42">
        <v>17</v>
      </c>
      <c r="C58" s="43">
        <v>1</v>
      </c>
      <c r="D58" s="44">
        <v>11</v>
      </c>
      <c r="E58" s="45">
        <v>0</v>
      </c>
      <c r="F58" s="46">
        <v>0</v>
      </c>
      <c r="G58" s="33">
        <f>SUM(G59)</f>
        <v>0</v>
      </c>
      <c r="H58" s="33">
        <f t="shared" ref="H58:I59" si="26">SUM(H59)</f>
        <v>0</v>
      </c>
      <c r="I58" s="33">
        <f t="shared" si="26"/>
        <v>0</v>
      </c>
    </row>
    <row r="59" spans="1:9" ht="31.5" hidden="1" x14ac:dyDescent="0.25">
      <c r="A59" s="48" t="s">
        <v>16</v>
      </c>
      <c r="B59" s="42">
        <v>17</v>
      </c>
      <c r="C59" s="43">
        <v>1</v>
      </c>
      <c r="D59" s="44">
        <v>11</v>
      </c>
      <c r="E59" s="45">
        <v>700500</v>
      </c>
      <c r="F59" s="46">
        <v>0</v>
      </c>
      <c r="G59" s="33">
        <f>SUM(G60)</f>
        <v>0</v>
      </c>
      <c r="H59" s="33">
        <f t="shared" si="26"/>
        <v>0</v>
      </c>
      <c r="I59" s="33">
        <f t="shared" si="26"/>
        <v>0</v>
      </c>
    </row>
    <row r="60" spans="1:9" ht="15.75" hidden="1" x14ac:dyDescent="0.25">
      <c r="A60" s="27" t="s">
        <v>17</v>
      </c>
      <c r="B60" s="28">
        <v>17</v>
      </c>
      <c r="C60" s="29">
        <v>1</v>
      </c>
      <c r="D60" s="30">
        <v>11</v>
      </c>
      <c r="E60" s="31">
        <v>700500</v>
      </c>
      <c r="F60" s="32">
        <v>13</v>
      </c>
      <c r="G60" s="33">
        <v>0</v>
      </c>
      <c r="H60" s="33">
        <v>0</v>
      </c>
      <c r="I60" s="33">
        <v>0</v>
      </c>
    </row>
    <row r="61" spans="1:9" s="59" customFormat="1" ht="15.75" hidden="1" x14ac:dyDescent="0.25">
      <c r="A61" s="27" t="s">
        <v>18</v>
      </c>
      <c r="B61" s="28">
        <v>17</v>
      </c>
      <c r="C61" s="29">
        <v>1</v>
      </c>
      <c r="D61" s="30">
        <v>13</v>
      </c>
      <c r="E61" s="31">
        <v>0</v>
      </c>
      <c r="F61" s="32">
        <v>0</v>
      </c>
      <c r="G61" s="33">
        <f>SUM(G62+G64)</f>
        <v>0</v>
      </c>
      <c r="H61" s="33">
        <f t="shared" ref="H61:I61" si="27">SUM(H62+H64)</f>
        <v>0</v>
      </c>
      <c r="I61" s="33">
        <f t="shared" si="27"/>
        <v>0</v>
      </c>
    </row>
    <row r="62" spans="1:9" ht="31.5" hidden="1" x14ac:dyDescent="0.25">
      <c r="A62" s="27" t="s">
        <v>19</v>
      </c>
      <c r="B62" s="28">
        <v>17</v>
      </c>
      <c r="C62" s="29">
        <v>1</v>
      </c>
      <c r="D62" s="30">
        <v>13</v>
      </c>
      <c r="E62" s="31">
        <v>29900</v>
      </c>
      <c r="F62" s="32">
        <v>0</v>
      </c>
      <c r="G62" s="33">
        <f>SUM(G63)</f>
        <v>0</v>
      </c>
      <c r="H62" s="33">
        <f t="shared" ref="H62:I62" si="28">SUM(H63)</f>
        <v>0</v>
      </c>
      <c r="I62" s="33">
        <f t="shared" si="28"/>
        <v>0</v>
      </c>
    </row>
    <row r="63" spans="1:9" ht="31.5" hidden="1" x14ac:dyDescent="0.25">
      <c r="A63" s="27" t="s">
        <v>8</v>
      </c>
      <c r="B63" s="28">
        <v>17</v>
      </c>
      <c r="C63" s="29">
        <v>1</v>
      </c>
      <c r="D63" s="30">
        <v>13</v>
      </c>
      <c r="E63" s="31">
        <v>29900</v>
      </c>
      <c r="F63" s="32">
        <v>500</v>
      </c>
      <c r="G63" s="33">
        <v>0</v>
      </c>
      <c r="H63" s="33">
        <v>0</v>
      </c>
      <c r="I63" s="33">
        <v>0</v>
      </c>
    </row>
    <row r="64" spans="1:9" ht="15.75" hidden="1" x14ac:dyDescent="0.25">
      <c r="A64" s="27" t="s">
        <v>17</v>
      </c>
      <c r="B64" s="28">
        <v>17</v>
      </c>
      <c r="C64" s="29">
        <v>1</v>
      </c>
      <c r="D64" s="30">
        <v>13</v>
      </c>
      <c r="E64" s="31">
        <v>920000</v>
      </c>
      <c r="F64" s="32">
        <v>0</v>
      </c>
      <c r="G64" s="33">
        <f>SUM(G65)</f>
        <v>0</v>
      </c>
      <c r="H64" s="33">
        <f t="shared" ref="H64:I64" si="29">SUM(H65)</f>
        <v>0</v>
      </c>
      <c r="I64" s="33">
        <f t="shared" si="29"/>
        <v>0</v>
      </c>
    </row>
    <row r="65" spans="1:9" ht="31.5" hidden="1" x14ac:dyDescent="0.25">
      <c r="A65" s="27" t="s">
        <v>8</v>
      </c>
      <c r="B65" s="28">
        <v>17</v>
      </c>
      <c r="C65" s="29">
        <v>1</v>
      </c>
      <c r="D65" s="30">
        <v>13</v>
      </c>
      <c r="E65" s="31">
        <v>920000</v>
      </c>
      <c r="F65" s="32">
        <v>500</v>
      </c>
      <c r="G65" s="33">
        <v>0</v>
      </c>
      <c r="H65" s="33">
        <v>0</v>
      </c>
      <c r="I65" s="33">
        <v>0</v>
      </c>
    </row>
    <row r="66" spans="1:9" s="10" customFormat="1" ht="15.75" hidden="1" x14ac:dyDescent="0.25">
      <c r="A66" s="50" t="s">
        <v>78</v>
      </c>
      <c r="B66" s="51">
        <v>17</v>
      </c>
      <c r="C66" s="52">
        <v>2</v>
      </c>
      <c r="D66" s="53">
        <v>0</v>
      </c>
      <c r="E66" s="54">
        <v>0</v>
      </c>
      <c r="F66" s="55">
        <v>0</v>
      </c>
      <c r="G66" s="56">
        <f>SUM(G67)</f>
        <v>0</v>
      </c>
      <c r="H66" s="56">
        <f t="shared" ref="H66:I68" si="30">SUM(H67)</f>
        <v>0</v>
      </c>
      <c r="I66" s="56">
        <f t="shared" si="30"/>
        <v>0</v>
      </c>
    </row>
    <row r="67" spans="1:9" ht="35.25" hidden="1" customHeight="1" x14ac:dyDescent="0.25">
      <c r="A67" s="34" t="s">
        <v>79</v>
      </c>
      <c r="B67" s="28">
        <v>17</v>
      </c>
      <c r="C67" s="29">
        <v>2</v>
      </c>
      <c r="D67" s="30">
        <v>3</v>
      </c>
      <c r="E67" s="31">
        <v>0</v>
      </c>
      <c r="F67" s="32">
        <v>0</v>
      </c>
      <c r="G67" s="33">
        <f>SUM(G68)</f>
        <v>0</v>
      </c>
      <c r="H67" s="33">
        <f t="shared" si="30"/>
        <v>0</v>
      </c>
      <c r="I67" s="33">
        <f t="shared" si="30"/>
        <v>0</v>
      </c>
    </row>
    <row r="68" spans="1:9" ht="47.25" hidden="1" x14ac:dyDescent="0.25">
      <c r="A68" s="34" t="s">
        <v>195</v>
      </c>
      <c r="B68" s="28">
        <v>17</v>
      </c>
      <c r="C68" s="29">
        <v>2</v>
      </c>
      <c r="D68" s="30">
        <v>3</v>
      </c>
      <c r="E68" s="31">
        <v>13600</v>
      </c>
      <c r="F68" s="32">
        <v>0</v>
      </c>
      <c r="G68" s="33">
        <f>SUM(G69)</f>
        <v>0</v>
      </c>
      <c r="H68" s="33">
        <f t="shared" si="30"/>
        <v>0</v>
      </c>
      <c r="I68" s="33">
        <f t="shared" si="30"/>
        <v>0</v>
      </c>
    </row>
    <row r="69" spans="1:9" ht="31.5" hidden="1" x14ac:dyDescent="0.25">
      <c r="A69" s="27" t="s">
        <v>8</v>
      </c>
      <c r="B69" s="28">
        <v>17</v>
      </c>
      <c r="C69" s="29">
        <v>2</v>
      </c>
      <c r="D69" s="30">
        <v>3</v>
      </c>
      <c r="E69" s="31">
        <v>13600</v>
      </c>
      <c r="F69" s="32">
        <v>500</v>
      </c>
      <c r="G69" s="47"/>
      <c r="H69" s="47"/>
      <c r="I69" s="47"/>
    </row>
    <row r="70" spans="1:9" s="10" customFormat="1" ht="15.75" hidden="1" x14ac:dyDescent="0.25">
      <c r="A70" s="50" t="s">
        <v>23</v>
      </c>
      <c r="B70" s="51">
        <v>17</v>
      </c>
      <c r="C70" s="52">
        <v>5</v>
      </c>
      <c r="D70" s="53">
        <v>0</v>
      </c>
      <c r="E70" s="54">
        <v>0</v>
      </c>
      <c r="F70" s="55">
        <v>0</v>
      </c>
      <c r="G70" s="56">
        <f>SUM(G71)</f>
        <v>0</v>
      </c>
      <c r="H70" s="56">
        <f t="shared" ref="H70:I70" si="31">SUM(H71)</f>
        <v>0</v>
      </c>
      <c r="I70" s="56">
        <f t="shared" si="31"/>
        <v>0</v>
      </c>
    </row>
    <row r="71" spans="1:9" ht="15.75" hidden="1" x14ac:dyDescent="0.25">
      <c r="A71" s="34" t="s">
        <v>24</v>
      </c>
      <c r="B71" s="28">
        <v>17</v>
      </c>
      <c r="C71" s="29">
        <v>5</v>
      </c>
      <c r="D71" s="30">
        <v>3</v>
      </c>
      <c r="E71" s="31">
        <v>0</v>
      </c>
      <c r="F71" s="32">
        <v>0</v>
      </c>
      <c r="G71" s="47">
        <f>SUM(G72+G74+G76+G78)</f>
        <v>0</v>
      </c>
      <c r="H71" s="47">
        <f t="shared" ref="H71:I71" si="32">SUM(H72+H74+H76+H78)</f>
        <v>0</v>
      </c>
      <c r="I71" s="47">
        <f t="shared" si="32"/>
        <v>0</v>
      </c>
    </row>
    <row r="72" spans="1:9" ht="15.75" hidden="1" x14ac:dyDescent="0.25">
      <c r="A72" s="34" t="s">
        <v>25</v>
      </c>
      <c r="B72" s="28">
        <v>17</v>
      </c>
      <c r="C72" s="29">
        <v>5</v>
      </c>
      <c r="D72" s="30">
        <v>3</v>
      </c>
      <c r="E72" s="31">
        <v>6000100</v>
      </c>
      <c r="F72" s="32">
        <v>0</v>
      </c>
      <c r="G72" s="47">
        <f>SUM(G73)</f>
        <v>0</v>
      </c>
      <c r="H72" s="47">
        <f t="shared" ref="H72:I72" si="33">SUM(H73)</f>
        <v>0</v>
      </c>
      <c r="I72" s="47">
        <f t="shared" si="33"/>
        <v>0</v>
      </c>
    </row>
    <row r="73" spans="1:9" ht="31.5" hidden="1" x14ac:dyDescent="0.25">
      <c r="A73" s="27" t="s">
        <v>8</v>
      </c>
      <c r="B73" s="28">
        <v>17</v>
      </c>
      <c r="C73" s="29">
        <v>5</v>
      </c>
      <c r="D73" s="30">
        <v>3</v>
      </c>
      <c r="E73" s="31">
        <v>6000100</v>
      </c>
      <c r="F73" s="32">
        <v>500</v>
      </c>
      <c r="G73" s="47">
        <v>0</v>
      </c>
      <c r="H73" s="47">
        <v>0</v>
      </c>
      <c r="I73" s="47">
        <v>0</v>
      </c>
    </row>
    <row r="74" spans="1:9" ht="15.75" hidden="1" x14ac:dyDescent="0.25">
      <c r="A74" s="27" t="s">
        <v>26</v>
      </c>
      <c r="B74" s="28">
        <v>17</v>
      </c>
      <c r="C74" s="29">
        <v>5</v>
      </c>
      <c r="D74" s="30">
        <v>3</v>
      </c>
      <c r="E74" s="31">
        <v>6000300</v>
      </c>
      <c r="F74" s="32">
        <v>0</v>
      </c>
      <c r="G74" s="47">
        <f>SUM(G75)</f>
        <v>0</v>
      </c>
      <c r="H74" s="47">
        <f t="shared" ref="H74:I74" si="34">SUM(H75)</f>
        <v>0</v>
      </c>
      <c r="I74" s="47">
        <f t="shared" si="34"/>
        <v>0</v>
      </c>
    </row>
    <row r="75" spans="1:9" ht="31.5" hidden="1" x14ac:dyDescent="0.25">
      <c r="A75" s="27" t="s">
        <v>8</v>
      </c>
      <c r="B75" s="28">
        <v>17</v>
      </c>
      <c r="C75" s="29">
        <v>5</v>
      </c>
      <c r="D75" s="30">
        <v>3</v>
      </c>
      <c r="E75" s="31">
        <v>6000300</v>
      </c>
      <c r="F75" s="32">
        <v>500</v>
      </c>
      <c r="G75" s="47">
        <v>0</v>
      </c>
      <c r="H75" s="47">
        <v>0</v>
      </c>
      <c r="I75" s="47">
        <v>0</v>
      </c>
    </row>
    <row r="76" spans="1:9" ht="31.5" hidden="1" x14ac:dyDescent="0.25">
      <c r="A76" s="27" t="s">
        <v>27</v>
      </c>
      <c r="B76" s="28">
        <v>17</v>
      </c>
      <c r="C76" s="29">
        <v>5</v>
      </c>
      <c r="D76" s="30">
        <v>3</v>
      </c>
      <c r="E76" s="31">
        <v>6000400</v>
      </c>
      <c r="F76" s="32">
        <v>0</v>
      </c>
      <c r="G76" s="47">
        <f>SUM(G77)</f>
        <v>0</v>
      </c>
      <c r="H76" s="47">
        <f t="shared" ref="H76:I76" si="35">SUM(H77)</f>
        <v>0</v>
      </c>
      <c r="I76" s="47">
        <f t="shared" si="35"/>
        <v>0</v>
      </c>
    </row>
    <row r="77" spans="1:9" ht="31.5" hidden="1" x14ac:dyDescent="0.25">
      <c r="A77" s="27" t="s">
        <v>8</v>
      </c>
      <c r="B77" s="28">
        <v>17</v>
      </c>
      <c r="C77" s="29">
        <v>5</v>
      </c>
      <c r="D77" s="30">
        <v>3</v>
      </c>
      <c r="E77" s="31">
        <v>6000400</v>
      </c>
      <c r="F77" s="32">
        <v>500</v>
      </c>
      <c r="G77" s="47">
        <v>0</v>
      </c>
      <c r="H77" s="47">
        <v>0</v>
      </c>
      <c r="I77" s="47">
        <v>0</v>
      </c>
    </row>
    <row r="78" spans="1:9" ht="31.5" hidden="1" x14ac:dyDescent="0.25">
      <c r="A78" s="27" t="s">
        <v>28</v>
      </c>
      <c r="B78" s="28">
        <v>17</v>
      </c>
      <c r="C78" s="29">
        <v>5</v>
      </c>
      <c r="D78" s="30">
        <v>3</v>
      </c>
      <c r="E78" s="31">
        <v>6000500</v>
      </c>
      <c r="F78" s="32">
        <v>0</v>
      </c>
      <c r="G78" s="47">
        <f>SUM(G79)</f>
        <v>0</v>
      </c>
      <c r="H78" s="47">
        <f t="shared" ref="H78:I78" si="36">SUM(H79)</f>
        <v>0</v>
      </c>
      <c r="I78" s="47">
        <f t="shared" si="36"/>
        <v>0</v>
      </c>
    </row>
    <row r="79" spans="1:9" ht="31.5" hidden="1" x14ac:dyDescent="0.25">
      <c r="A79" s="27" t="s">
        <v>8</v>
      </c>
      <c r="B79" s="28">
        <v>17</v>
      </c>
      <c r="C79" s="29">
        <v>5</v>
      </c>
      <c r="D79" s="30">
        <v>3</v>
      </c>
      <c r="E79" s="31">
        <v>6000500</v>
      </c>
      <c r="F79" s="32">
        <v>500</v>
      </c>
      <c r="G79" s="47">
        <v>0</v>
      </c>
      <c r="H79" s="47">
        <v>0</v>
      </c>
      <c r="I79" s="47">
        <v>0</v>
      </c>
    </row>
    <row r="80" spans="1:9" s="10" customFormat="1" ht="15.75" hidden="1" x14ac:dyDescent="0.25">
      <c r="A80" s="50" t="s">
        <v>75</v>
      </c>
      <c r="B80" s="51">
        <v>17</v>
      </c>
      <c r="C80" s="52">
        <v>14</v>
      </c>
      <c r="D80" s="53">
        <v>0</v>
      </c>
      <c r="E80" s="54">
        <v>0</v>
      </c>
      <c r="F80" s="55">
        <v>0</v>
      </c>
      <c r="G80" s="56">
        <f>SUM(G81)</f>
        <v>0</v>
      </c>
      <c r="H80" s="56">
        <f t="shared" ref="H80:I82" si="37">SUM(H81)</f>
        <v>0</v>
      </c>
      <c r="I80" s="56">
        <f t="shared" si="37"/>
        <v>0</v>
      </c>
    </row>
    <row r="81" spans="1:9" ht="63" hidden="1" x14ac:dyDescent="0.25">
      <c r="A81" s="34" t="s">
        <v>13</v>
      </c>
      <c r="B81" s="28">
        <v>17</v>
      </c>
      <c r="C81" s="29">
        <v>14</v>
      </c>
      <c r="D81" s="30">
        <v>3</v>
      </c>
      <c r="E81" s="31">
        <v>0</v>
      </c>
      <c r="F81" s="32">
        <v>0</v>
      </c>
      <c r="G81" s="47">
        <f>SUM(G82)</f>
        <v>0</v>
      </c>
      <c r="H81" s="47">
        <f t="shared" si="37"/>
        <v>0</v>
      </c>
      <c r="I81" s="47">
        <f t="shared" si="37"/>
        <v>0</v>
      </c>
    </row>
    <row r="82" spans="1:9" ht="94.5" hidden="1" x14ac:dyDescent="0.25">
      <c r="A82" s="27" t="s">
        <v>14</v>
      </c>
      <c r="B82" s="28">
        <v>17</v>
      </c>
      <c r="C82" s="29">
        <v>14</v>
      </c>
      <c r="D82" s="30">
        <v>3</v>
      </c>
      <c r="E82" s="31">
        <v>5210600</v>
      </c>
      <c r="F82" s="32">
        <v>0</v>
      </c>
      <c r="G82" s="47">
        <f>SUM(G83)</f>
        <v>0</v>
      </c>
      <c r="H82" s="47">
        <f t="shared" si="37"/>
        <v>0</v>
      </c>
      <c r="I82" s="47">
        <f t="shared" si="37"/>
        <v>0</v>
      </c>
    </row>
    <row r="83" spans="1:9" ht="15.75" hidden="1" x14ac:dyDescent="0.25">
      <c r="A83" s="27" t="s">
        <v>32</v>
      </c>
      <c r="B83" s="28">
        <v>17</v>
      </c>
      <c r="C83" s="29">
        <v>14</v>
      </c>
      <c r="D83" s="30">
        <v>3</v>
      </c>
      <c r="E83" s="31">
        <v>5210600</v>
      </c>
      <c r="F83" s="32">
        <v>17</v>
      </c>
      <c r="G83" s="33">
        <v>0</v>
      </c>
      <c r="H83" s="33">
        <v>0</v>
      </c>
      <c r="I83" s="33">
        <v>0</v>
      </c>
    </row>
    <row r="84" spans="1:9" ht="35.25" hidden="1" customHeight="1" x14ac:dyDescent="0.25">
      <c r="A84" s="414" t="s">
        <v>30</v>
      </c>
      <c r="B84" s="415"/>
      <c r="C84" s="415"/>
      <c r="D84" s="415"/>
      <c r="E84" s="415"/>
      <c r="F84" s="416"/>
      <c r="G84" s="2">
        <f>SUM(G85+G102+G106+G116)</f>
        <v>0</v>
      </c>
      <c r="H84" s="2">
        <f t="shared" ref="H84:I84" si="38">SUM(H85+H102+H106+H116)</f>
        <v>0</v>
      </c>
      <c r="I84" s="2">
        <f t="shared" si="38"/>
        <v>0</v>
      </c>
    </row>
    <row r="85" spans="1:9" s="10" customFormat="1" ht="15.75" hidden="1" x14ac:dyDescent="0.25">
      <c r="A85" s="3" t="s">
        <v>5</v>
      </c>
      <c r="B85" s="4">
        <v>22</v>
      </c>
      <c r="C85" s="5">
        <v>1</v>
      </c>
      <c r="D85" s="6">
        <v>0</v>
      </c>
      <c r="E85" s="7">
        <v>0</v>
      </c>
      <c r="F85" s="8">
        <v>0</v>
      </c>
      <c r="G85" s="9">
        <f>SUM(G86+G89+G94+G97)</f>
        <v>0</v>
      </c>
      <c r="H85" s="9">
        <f t="shared" ref="H85:I85" si="39">SUM(H86+H89+H94+H97)</f>
        <v>0</v>
      </c>
      <c r="I85" s="9">
        <f t="shared" si="39"/>
        <v>0</v>
      </c>
    </row>
    <row r="86" spans="1:9" s="18" customFormat="1" ht="35.25" hidden="1" customHeight="1" x14ac:dyDescent="0.25">
      <c r="A86" s="11" t="s">
        <v>6</v>
      </c>
      <c r="B86" s="12">
        <v>22</v>
      </c>
      <c r="C86" s="13">
        <v>1</v>
      </c>
      <c r="D86" s="14">
        <v>2</v>
      </c>
      <c r="E86" s="15">
        <v>0</v>
      </c>
      <c r="F86" s="16">
        <v>0</v>
      </c>
      <c r="G86" s="17">
        <f>SUM(G87)</f>
        <v>0</v>
      </c>
      <c r="H86" s="17">
        <f t="shared" ref="H86:I87" si="40">SUM(H87)</f>
        <v>0</v>
      </c>
      <c r="I86" s="17">
        <f t="shared" si="40"/>
        <v>0</v>
      </c>
    </row>
    <row r="87" spans="1:9" ht="15.75" hidden="1" x14ac:dyDescent="0.25">
      <c r="A87" s="11" t="s">
        <v>7</v>
      </c>
      <c r="B87" s="12">
        <v>22</v>
      </c>
      <c r="C87" s="13">
        <v>1</v>
      </c>
      <c r="D87" s="14">
        <v>2</v>
      </c>
      <c r="E87" s="15">
        <v>20300</v>
      </c>
      <c r="F87" s="16">
        <v>0</v>
      </c>
      <c r="G87" s="17">
        <f>SUM(G88)</f>
        <v>0</v>
      </c>
      <c r="H87" s="17">
        <f t="shared" si="40"/>
        <v>0</v>
      </c>
      <c r="I87" s="17">
        <f t="shared" si="40"/>
        <v>0</v>
      </c>
    </row>
    <row r="88" spans="1:9" ht="31.5" hidden="1" x14ac:dyDescent="0.25">
      <c r="A88" s="27" t="s">
        <v>8</v>
      </c>
      <c r="B88" s="28">
        <v>22</v>
      </c>
      <c r="C88" s="29">
        <v>1</v>
      </c>
      <c r="D88" s="30">
        <v>2</v>
      </c>
      <c r="E88" s="31">
        <v>20300</v>
      </c>
      <c r="F88" s="32">
        <v>500</v>
      </c>
      <c r="G88" s="33">
        <v>0</v>
      </c>
      <c r="H88" s="33">
        <v>0</v>
      </c>
      <c r="I88" s="33">
        <v>0</v>
      </c>
    </row>
    <row r="89" spans="1:9" ht="94.5" hidden="1" x14ac:dyDescent="0.25">
      <c r="A89" s="34" t="s">
        <v>9</v>
      </c>
      <c r="B89" s="28">
        <v>22</v>
      </c>
      <c r="C89" s="29">
        <v>1</v>
      </c>
      <c r="D89" s="30">
        <v>4</v>
      </c>
      <c r="E89" s="31">
        <v>0</v>
      </c>
      <c r="F89" s="32">
        <v>0</v>
      </c>
      <c r="G89" s="33">
        <f>SUM(G90+G92)</f>
        <v>0</v>
      </c>
      <c r="H89" s="33">
        <f t="shared" ref="H89:I89" si="41">SUM(H90+H92)</f>
        <v>0</v>
      </c>
      <c r="I89" s="33">
        <f t="shared" si="41"/>
        <v>0</v>
      </c>
    </row>
    <row r="90" spans="1:9" ht="15.75" hidden="1" x14ac:dyDescent="0.25">
      <c r="A90" s="34" t="s">
        <v>11</v>
      </c>
      <c r="B90" s="28">
        <v>22</v>
      </c>
      <c r="C90" s="29">
        <v>1</v>
      </c>
      <c r="D90" s="30">
        <v>4</v>
      </c>
      <c r="E90" s="31">
        <v>20400</v>
      </c>
      <c r="F90" s="32">
        <v>0</v>
      </c>
      <c r="G90" s="33">
        <f>SUM(G91)</f>
        <v>0</v>
      </c>
      <c r="H90" s="33">
        <f t="shared" ref="H90:I90" si="42">SUM(H91)</f>
        <v>0</v>
      </c>
      <c r="I90" s="33">
        <f t="shared" si="42"/>
        <v>0</v>
      </c>
    </row>
    <row r="91" spans="1:9" ht="31.5" hidden="1" x14ac:dyDescent="0.25">
      <c r="A91" s="27" t="s">
        <v>8</v>
      </c>
      <c r="B91" s="28">
        <v>22</v>
      </c>
      <c r="C91" s="29">
        <v>1</v>
      </c>
      <c r="D91" s="30">
        <v>4</v>
      </c>
      <c r="E91" s="31">
        <v>20400</v>
      </c>
      <c r="F91" s="32">
        <v>500</v>
      </c>
      <c r="G91" s="33">
        <v>0</v>
      </c>
      <c r="H91" s="33">
        <v>0</v>
      </c>
      <c r="I91" s="33">
        <v>0</v>
      </c>
    </row>
    <row r="92" spans="1:9" ht="31.5" hidden="1" x14ac:dyDescent="0.25">
      <c r="A92" s="34" t="s">
        <v>12</v>
      </c>
      <c r="B92" s="28">
        <v>22</v>
      </c>
      <c r="C92" s="29">
        <v>1</v>
      </c>
      <c r="D92" s="30">
        <v>4</v>
      </c>
      <c r="E92" s="31">
        <v>29500</v>
      </c>
      <c r="F92" s="32">
        <v>0</v>
      </c>
      <c r="G92" s="33">
        <f>SUM(G93)</f>
        <v>0</v>
      </c>
      <c r="H92" s="33">
        <f t="shared" ref="H92:I92" si="43">SUM(H93)</f>
        <v>0</v>
      </c>
      <c r="I92" s="33">
        <f t="shared" si="43"/>
        <v>0</v>
      </c>
    </row>
    <row r="93" spans="1:9" ht="31.5" hidden="1" x14ac:dyDescent="0.25">
      <c r="A93" s="27" t="s">
        <v>8</v>
      </c>
      <c r="B93" s="42">
        <v>22</v>
      </c>
      <c r="C93" s="43">
        <v>1</v>
      </c>
      <c r="D93" s="44">
        <v>4</v>
      </c>
      <c r="E93" s="45">
        <v>29500</v>
      </c>
      <c r="F93" s="46">
        <v>500</v>
      </c>
      <c r="G93" s="33">
        <v>0</v>
      </c>
      <c r="H93" s="33">
        <v>0</v>
      </c>
      <c r="I93" s="33">
        <v>0</v>
      </c>
    </row>
    <row r="94" spans="1:9" ht="15.75" hidden="1" x14ac:dyDescent="0.25">
      <c r="A94" s="48" t="s">
        <v>15</v>
      </c>
      <c r="B94" s="42">
        <v>22</v>
      </c>
      <c r="C94" s="43">
        <v>1</v>
      </c>
      <c r="D94" s="44">
        <v>11</v>
      </c>
      <c r="E94" s="45">
        <v>0</v>
      </c>
      <c r="F94" s="46">
        <v>0</v>
      </c>
      <c r="G94" s="33">
        <f>SUM(G95)</f>
        <v>0</v>
      </c>
      <c r="H94" s="33">
        <f t="shared" ref="H94:I95" si="44">SUM(H95)</f>
        <v>0</v>
      </c>
      <c r="I94" s="33">
        <f t="shared" si="44"/>
        <v>0</v>
      </c>
    </row>
    <row r="95" spans="1:9" ht="31.5" hidden="1" x14ac:dyDescent="0.25">
      <c r="A95" s="48" t="s">
        <v>16</v>
      </c>
      <c r="B95" s="42">
        <v>22</v>
      </c>
      <c r="C95" s="43">
        <v>1</v>
      </c>
      <c r="D95" s="44">
        <v>11</v>
      </c>
      <c r="E95" s="45">
        <v>700500</v>
      </c>
      <c r="F95" s="46">
        <v>0</v>
      </c>
      <c r="G95" s="33">
        <f>SUM(G96)</f>
        <v>0</v>
      </c>
      <c r="H95" s="33">
        <f t="shared" si="44"/>
        <v>0</v>
      </c>
      <c r="I95" s="33">
        <f t="shared" si="44"/>
        <v>0</v>
      </c>
    </row>
    <row r="96" spans="1:9" ht="15.75" hidden="1" x14ac:dyDescent="0.25">
      <c r="A96" s="27" t="s">
        <v>17</v>
      </c>
      <c r="B96" s="28">
        <v>22</v>
      </c>
      <c r="C96" s="29">
        <v>1</v>
      </c>
      <c r="D96" s="30">
        <v>11</v>
      </c>
      <c r="E96" s="31">
        <v>700500</v>
      </c>
      <c r="F96" s="32">
        <v>13</v>
      </c>
      <c r="G96" s="33">
        <v>0</v>
      </c>
      <c r="H96" s="33">
        <v>0</v>
      </c>
      <c r="I96" s="33">
        <v>0</v>
      </c>
    </row>
    <row r="97" spans="1:9" s="59" customFormat="1" ht="15.75" hidden="1" x14ac:dyDescent="0.25">
      <c r="A97" s="27" t="s">
        <v>18</v>
      </c>
      <c r="B97" s="28">
        <v>22</v>
      </c>
      <c r="C97" s="29">
        <v>1</v>
      </c>
      <c r="D97" s="30">
        <v>13</v>
      </c>
      <c r="E97" s="31">
        <v>0</v>
      </c>
      <c r="F97" s="32">
        <v>0</v>
      </c>
      <c r="G97" s="33">
        <f>SUM(G98+G100)</f>
        <v>0</v>
      </c>
      <c r="H97" s="33">
        <f t="shared" ref="H97:I97" si="45">SUM(H98+H100)</f>
        <v>0</v>
      </c>
      <c r="I97" s="33">
        <f t="shared" si="45"/>
        <v>0</v>
      </c>
    </row>
    <row r="98" spans="1:9" ht="31.5" hidden="1" x14ac:dyDescent="0.25">
      <c r="A98" s="27" t="s">
        <v>19</v>
      </c>
      <c r="B98" s="28">
        <v>22</v>
      </c>
      <c r="C98" s="29">
        <v>1</v>
      </c>
      <c r="D98" s="30">
        <v>13</v>
      </c>
      <c r="E98" s="31">
        <v>29900</v>
      </c>
      <c r="F98" s="32">
        <v>0</v>
      </c>
      <c r="G98" s="33">
        <f>SUM(G99)</f>
        <v>0</v>
      </c>
      <c r="H98" s="33">
        <f t="shared" ref="H98:I98" si="46">SUM(H99)</f>
        <v>0</v>
      </c>
      <c r="I98" s="33">
        <f t="shared" si="46"/>
        <v>0</v>
      </c>
    </row>
    <row r="99" spans="1:9" ht="31.5" hidden="1" x14ac:dyDescent="0.25">
      <c r="A99" s="27" t="s">
        <v>8</v>
      </c>
      <c r="B99" s="28">
        <v>22</v>
      </c>
      <c r="C99" s="29">
        <v>1</v>
      </c>
      <c r="D99" s="30">
        <v>13</v>
      </c>
      <c r="E99" s="31">
        <v>29900</v>
      </c>
      <c r="F99" s="32">
        <v>500</v>
      </c>
      <c r="G99" s="33">
        <v>0</v>
      </c>
      <c r="H99" s="33">
        <v>0</v>
      </c>
      <c r="I99" s="33">
        <v>0</v>
      </c>
    </row>
    <row r="100" spans="1:9" ht="15.75" hidden="1" x14ac:dyDescent="0.25">
      <c r="A100" s="27" t="s">
        <v>17</v>
      </c>
      <c r="B100" s="28">
        <v>22</v>
      </c>
      <c r="C100" s="29">
        <v>1</v>
      </c>
      <c r="D100" s="30">
        <v>13</v>
      </c>
      <c r="E100" s="31">
        <v>920000</v>
      </c>
      <c r="F100" s="32">
        <v>0</v>
      </c>
      <c r="G100" s="33">
        <f>SUM(G101)</f>
        <v>0</v>
      </c>
      <c r="H100" s="33">
        <f t="shared" ref="H100:I100" si="47">SUM(H101)</f>
        <v>0</v>
      </c>
      <c r="I100" s="33">
        <f t="shared" si="47"/>
        <v>0</v>
      </c>
    </row>
    <row r="101" spans="1:9" ht="31.5" hidden="1" x14ac:dyDescent="0.25">
      <c r="A101" s="27" t="s">
        <v>8</v>
      </c>
      <c r="B101" s="28">
        <v>22</v>
      </c>
      <c r="C101" s="29">
        <v>1</v>
      </c>
      <c r="D101" s="30">
        <v>13</v>
      </c>
      <c r="E101" s="31">
        <v>920000</v>
      </c>
      <c r="F101" s="32">
        <v>500</v>
      </c>
      <c r="G101" s="33">
        <v>0</v>
      </c>
      <c r="H101" s="33">
        <v>0</v>
      </c>
      <c r="I101" s="33">
        <v>0</v>
      </c>
    </row>
    <row r="102" spans="1:9" s="10" customFormat="1" ht="15.75" hidden="1" x14ac:dyDescent="0.25">
      <c r="A102" s="50" t="s">
        <v>78</v>
      </c>
      <c r="B102" s="51">
        <v>22</v>
      </c>
      <c r="C102" s="52">
        <v>2</v>
      </c>
      <c r="D102" s="53">
        <v>0</v>
      </c>
      <c r="E102" s="54">
        <v>0</v>
      </c>
      <c r="F102" s="55">
        <v>0</v>
      </c>
      <c r="G102" s="56">
        <f>SUM(G103)</f>
        <v>0</v>
      </c>
      <c r="H102" s="56">
        <f t="shared" ref="H102:I104" si="48">SUM(H103)</f>
        <v>0</v>
      </c>
      <c r="I102" s="56">
        <f t="shared" si="48"/>
        <v>0</v>
      </c>
    </row>
    <row r="103" spans="1:9" ht="35.25" hidden="1" customHeight="1" x14ac:dyDescent="0.25">
      <c r="A103" s="34" t="s">
        <v>79</v>
      </c>
      <c r="B103" s="28">
        <v>22</v>
      </c>
      <c r="C103" s="29">
        <v>2</v>
      </c>
      <c r="D103" s="30">
        <v>3</v>
      </c>
      <c r="E103" s="31">
        <v>0</v>
      </c>
      <c r="F103" s="32">
        <v>0</v>
      </c>
      <c r="G103" s="33">
        <f>SUM(G104)</f>
        <v>0</v>
      </c>
      <c r="H103" s="33">
        <f t="shared" si="48"/>
        <v>0</v>
      </c>
      <c r="I103" s="33">
        <f t="shared" si="48"/>
        <v>0</v>
      </c>
    </row>
    <row r="104" spans="1:9" ht="47.25" hidden="1" x14ac:dyDescent="0.25">
      <c r="A104" s="34" t="s">
        <v>195</v>
      </c>
      <c r="B104" s="28">
        <v>22</v>
      </c>
      <c r="C104" s="29">
        <v>2</v>
      </c>
      <c r="D104" s="30">
        <v>3</v>
      </c>
      <c r="E104" s="31">
        <v>13600</v>
      </c>
      <c r="F104" s="32">
        <v>0</v>
      </c>
      <c r="G104" s="33">
        <f>SUM(G105)</f>
        <v>0</v>
      </c>
      <c r="H104" s="33">
        <f t="shared" si="48"/>
        <v>0</v>
      </c>
      <c r="I104" s="33">
        <f t="shared" si="48"/>
        <v>0</v>
      </c>
    </row>
    <row r="105" spans="1:9" ht="31.5" hidden="1" x14ac:dyDescent="0.25">
      <c r="A105" s="27" t="s">
        <v>8</v>
      </c>
      <c r="B105" s="28">
        <v>22</v>
      </c>
      <c r="C105" s="29">
        <v>2</v>
      </c>
      <c r="D105" s="30">
        <v>3</v>
      </c>
      <c r="E105" s="31">
        <v>13600</v>
      </c>
      <c r="F105" s="32">
        <v>500</v>
      </c>
      <c r="G105" s="47"/>
      <c r="H105" s="47"/>
      <c r="I105" s="47"/>
    </row>
    <row r="106" spans="1:9" s="10" customFormat="1" ht="15.75" hidden="1" x14ac:dyDescent="0.25">
      <c r="A106" s="50" t="s">
        <v>23</v>
      </c>
      <c r="B106" s="51">
        <v>22</v>
      </c>
      <c r="C106" s="52">
        <v>5</v>
      </c>
      <c r="D106" s="53">
        <v>0</v>
      </c>
      <c r="E106" s="54">
        <v>0</v>
      </c>
      <c r="F106" s="55">
        <v>0</v>
      </c>
      <c r="G106" s="56">
        <f>SUM(G107)</f>
        <v>0</v>
      </c>
      <c r="H106" s="56">
        <f t="shared" ref="H106:I106" si="49">SUM(H107)</f>
        <v>0</v>
      </c>
      <c r="I106" s="56">
        <f t="shared" si="49"/>
        <v>0</v>
      </c>
    </row>
    <row r="107" spans="1:9" ht="15.75" hidden="1" x14ac:dyDescent="0.25">
      <c r="A107" s="34" t="s">
        <v>24</v>
      </c>
      <c r="B107" s="28">
        <v>22</v>
      </c>
      <c r="C107" s="29">
        <v>5</v>
      </c>
      <c r="D107" s="30">
        <v>3</v>
      </c>
      <c r="E107" s="31">
        <v>0</v>
      </c>
      <c r="F107" s="32">
        <v>0</v>
      </c>
      <c r="G107" s="47">
        <f>SUM(G108+G110+G112+G114)</f>
        <v>0</v>
      </c>
      <c r="H107" s="47">
        <f t="shared" ref="H107:I107" si="50">SUM(H108+H110+H112+H114)</f>
        <v>0</v>
      </c>
      <c r="I107" s="47">
        <f t="shared" si="50"/>
        <v>0</v>
      </c>
    </row>
    <row r="108" spans="1:9" ht="15.75" hidden="1" x14ac:dyDescent="0.25">
      <c r="A108" s="34" t="s">
        <v>25</v>
      </c>
      <c r="B108" s="28">
        <v>22</v>
      </c>
      <c r="C108" s="29">
        <v>5</v>
      </c>
      <c r="D108" s="30">
        <v>3</v>
      </c>
      <c r="E108" s="31">
        <v>6000100</v>
      </c>
      <c r="F108" s="32">
        <v>0</v>
      </c>
      <c r="G108" s="47">
        <f>SUM(G109)</f>
        <v>0</v>
      </c>
      <c r="H108" s="47">
        <f t="shared" ref="H108:I108" si="51">SUM(H109)</f>
        <v>0</v>
      </c>
      <c r="I108" s="47">
        <f t="shared" si="51"/>
        <v>0</v>
      </c>
    </row>
    <row r="109" spans="1:9" ht="31.5" hidden="1" x14ac:dyDescent="0.25">
      <c r="A109" s="27" t="s">
        <v>8</v>
      </c>
      <c r="B109" s="28">
        <v>22</v>
      </c>
      <c r="C109" s="29">
        <v>5</v>
      </c>
      <c r="D109" s="30">
        <v>3</v>
      </c>
      <c r="E109" s="31">
        <v>6000100</v>
      </c>
      <c r="F109" s="32">
        <v>500</v>
      </c>
      <c r="G109" s="47">
        <v>0</v>
      </c>
      <c r="H109" s="47">
        <v>0</v>
      </c>
      <c r="I109" s="47">
        <v>0</v>
      </c>
    </row>
    <row r="110" spans="1:9" ht="15.75" hidden="1" x14ac:dyDescent="0.25">
      <c r="A110" s="27" t="s">
        <v>26</v>
      </c>
      <c r="B110" s="28">
        <v>22</v>
      </c>
      <c r="C110" s="29">
        <v>5</v>
      </c>
      <c r="D110" s="30">
        <v>3</v>
      </c>
      <c r="E110" s="31">
        <v>6000300</v>
      </c>
      <c r="F110" s="32">
        <v>0</v>
      </c>
      <c r="G110" s="47">
        <f>SUM(G111)</f>
        <v>0</v>
      </c>
      <c r="H110" s="47">
        <f t="shared" ref="H110:I110" si="52">SUM(H111)</f>
        <v>0</v>
      </c>
      <c r="I110" s="47">
        <f t="shared" si="52"/>
        <v>0</v>
      </c>
    </row>
    <row r="111" spans="1:9" ht="31.5" hidden="1" x14ac:dyDescent="0.25">
      <c r="A111" s="27" t="s">
        <v>8</v>
      </c>
      <c r="B111" s="28">
        <v>22</v>
      </c>
      <c r="C111" s="29">
        <v>5</v>
      </c>
      <c r="D111" s="30">
        <v>3</v>
      </c>
      <c r="E111" s="31">
        <v>6000300</v>
      </c>
      <c r="F111" s="32">
        <v>500</v>
      </c>
      <c r="G111" s="47">
        <v>0</v>
      </c>
      <c r="H111" s="47">
        <v>0</v>
      </c>
      <c r="I111" s="47">
        <v>0</v>
      </c>
    </row>
    <row r="112" spans="1:9" ht="31.5" hidden="1" x14ac:dyDescent="0.25">
      <c r="A112" s="27" t="s">
        <v>27</v>
      </c>
      <c r="B112" s="28">
        <v>22</v>
      </c>
      <c r="C112" s="29">
        <v>5</v>
      </c>
      <c r="D112" s="30">
        <v>3</v>
      </c>
      <c r="E112" s="31">
        <v>6000400</v>
      </c>
      <c r="F112" s="32">
        <v>0</v>
      </c>
      <c r="G112" s="47">
        <f>SUM(G113)</f>
        <v>0</v>
      </c>
      <c r="H112" s="47">
        <f t="shared" ref="H112:I112" si="53">SUM(H113)</f>
        <v>0</v>
      </c>
      <c r="I112" s="47">
        <f t="shared" si="53"/>
        <v>0</v>
      </c>
    </row>
    <row r="113" spans="1:9" ht="31.5" hidden="1" x14ac:dyDescent="0.25">
      <c r="A113" s="27" t="s">
        <v>8</v>
      </c>
      <c r="B113" s="28">
        <v>22</v>
      </c>
      <c r="C113" s="29">
        <v>5</v>
      </c>
      <c r="D113" s="30">
        <v>3</v>
      </c>
      <c r="E113" s="31">
        <v>6000400</v>
      </c>
      <c r="F113" s="32">
        <v>500</v>
      </c>
      <c r="G113" s="47">
        <v>0</v>
      </c>
      <c r="H113" s="47">
        <v>0</v>
      </c>
      <c r="I113" s="47">
        <v>0</v>
      </c>
    </row>
    <row r="114" spans="1:9" ht="31.5" hidden="1" x14ac:dyDescent="0.25">
      <c r="A114" s="27" t="s">
        <v>28</v>
      </c>
      <c r="B114" s="28">
        <v>22</v>
      </c>
      <c r="C114" s="29">
        <v>5</v>
      </c>
      <c r="D114" s="30">
        <v>3</v>
      </c>
      <c r="E114" s="31">
        <v>6000500</v>
      </c>
      <c r="F114" s="32">
        <v>0</v>
      </c>
      <c r="G114" s="47">
        <f>SUM(G115)</f>
        <v>0</v>
      </c>
      <c r="H114" s="47">
        <f t="shared" ref="H114:I114" si="54">SUM(H115)</f>
        <v>0</v>
      </c>
      <c r="I114" s="47">
        <f t="shared" si="54"/>
        <v>0</v>
      </c>
    </row>
    <row r="115" spans="1:9" ht="31.5" hidden="1" x14ac:dyDescent="0.25">
      <c r="A115" s="27" t="s">
        <v>8</v>
      </c>
      <c r="B115" s="28">
        <v>22</v>
      </c>
      <c r="C115" s="29">
        <v>5</v>
      </c>
      <c r="D115" s="30">
        <v>3</v>
      </c>
      <c r="E115" s="31">
        <v>6000500</v>
      </c>
      <c r="F115" s="32">
        <v>500</v>
      </c>
      <c r="G115" s="47">
        <v>0</v>
      </c>
      <c r="H115" s="47">
        <v>0</v>
      </c>
      <c r="I115" s="47">
        <v>0</v>
      </c>
    </row>
    <row r="116" spans="1:9" s="10" customFormat="1" ht="15.75" hidden="1" x14ac:dyDescent="0.25">
      <c r="A116" s="50" t="s">
        <v>75</v>
      </c>
      <c r="B116" s="51">
        <v>22</v>
      </c>
      <c r="C116" s="52">
        <v>14</v>
      </c>
      <c r="D116" s="53">
        <v>0</v>
      </c>
      <c r="E116" s="54">
        <v>0</v>
      </c>
      <c r="F116" s="55">
        <v>0</v>
      </c>
      <c r="G116" s="56">
        <f>SUM(G117)</f>
        <v>0</v>
      </c>
      <c r="H116" s="56">
        <f t="shared" ref="H116:I118" si="55">SUM(H117)</f>
        <v>0</v>
      </c>
      <c r="I116" s="56">
        <f t="shared" si="55"/>
        <v>0</v>
      </c>
    </row>
    <row r="117" spans="1:9" ht="63" hidden="1" x14ac:dyDescent="0.25">
      <c r="A117" s="34" t="s">
        <v>13</v>
      </c>
      <c r="B117" s="28">
        <v>22</v>
      </c>
      <c r="C117" s="29">
        <v>14</v>
      </c>
      <c r="D117" s="30">
        <v>3</v>
      </c>
      <c r="E117" s="31">
        <v>0</v>
      </c>
      <c r="F117" s="32">
        <v>0</v>
      </c>
      <c r="G117" s="47">
        <f>SUM(G118)</f>
        <v>0</v>
      </c>
      <c r="H117" s="47">
        <f t="shared" si="55"/>
        <v>0</v>
      </c>
      <c r="I117" s="47">
        <f t="shared" si="55"/>
        <v>0</v>
      </c>
    </row>
    <row r="118" spans="1:9" ht="94.5" hidden="1" x14ac:dyDescent="0.25">
      <c r="A118" s="27" t="s">
        <v>14</v>
      </c>
      <c r="B118" s="28">
        <v>22</v>
      </c>
      <c r="C118" s="29">
        <v>14</v>
      </c>
      <c r="D118" s="30">
        <v>3</v>
      </c>
      <c r="E118" s="31">
        <v>5210600</v>
      </c>
      <c r="F118" s="32">
        <v>0</v>
      </c>
      <c r="G118" s="47">
        <f>SUM(G119)</f>
        <v>0</v>
      </c>
      <c r="H118" s="47">
        <f t="shared" si="55"/>
        <v>0</v>
      </c>
      <c r="I118" s="47">
        <f t="shared" si="55"/>
        <v>0</v>
      </c>
    </row>
    <row r="119" spans="1:9" ht="15.75" hidden="1" x14ac:dyDescent="0.25">
      <c r="A119" s="27" t="s">
        <v>32</v>
      </c>
      <c r="B119" s="28">
        <v>22</v>
      </c>
      <c r="C119" s="29">
        <v>14</v>
      </c>
      <c r="D119" s="30">
        <v>3</v>
      </c>
      <c r="E119" s="31">
        <v>5210600</v>
      </c>
      <c r="F119" s="32">
        <v>17</v>
      </c>
      <c r="G119" s="33">
        <v>0</v>
      </c>
      <c r="H119" s="33">
        <v>0</v>
      </c>
      <c r="I119" s="33">
        <v>0</v>
      </c>
    </row>
    <row r="120" spans="1:9" ht="35.25" hidden="1" customHeight="1" x14ac:dyDescent="0.25">
      <c r="A120" s="414" t="s">
        <v>33</v>
      </c>
      <c r="B120" s="415"/>
      <c r="C120" s="415"/>
      <c r="D120" s="415"/>
      <c r="E120" s="415"/>
      <c r="F120" s="416"/>
      <c r="G120" s="2">
        <f>SUM(G121+G138+G142+G152)</f>
        <v>0</v>
      </c>
      <c r="H120" s="2">
        <f t="shared" ref="H120:I120" si="56">SUM(H121+H138+H142+H152)</f>
        <v>0</v>
      </c>
      <c r="I120" s="2">
        <f t="shared" si="56"/>
        <v>0</v>
      </c>
    </row>
    <row r="121" spans="1:9" s="10" customFormat="1" ht="15.75" hidden="1" x14ac:dyDescent="0.25">
      <c r="A121" s="3" t="s">
        <v>5</v>
      </c>
      <c r="B121" s="4">
        <v>29</v>
      </c>
      <c r="C121" s="5">
        <v>1</v>
      </c>
      <c r="D121" s="6">
        <v>0</v>
      </c>
      <c r="E121" s="7">
        <v>0</v>
      </c>
      <c r="F121" s="8">
        <v>0</v>
      </c>
      <c r="G121" s="9">
        <f>SUM(G122+G125+G130+G133)</f>
        <v>0</v>
      </c>
      <c r="H121" s="9">
        <f t="shared" ref="H121:I121" si="57">SUM(H122+H125+H130+H133)</f>
        <v>0</v>
      </c>
      <c r="I121" s="9">
        <f t="shared" si="57"/>
        <v>0</v>
      </c>
    </row>
    <row r="122" spans="1:9" s="18" customFormat="1" ht="35.25" hidden="1" customHeight="1" x14ac:dyDescent="0.25">
      <c r="A122" s="11" t="s">
        <v>6</v>
      </c>
      <c r="B122" s="12">
        <v>29</v>
      </c>
      <c r="C122" s="13">
        <v>1</v>
      </c>
      <c r="D122" s="14">
        <v>2</v>
      </c>
      <c r="E122" s="15">
        <v>0</v>
      </c>
      <c r="F122" s="16">
        <v>0</v>
      </c>
      <c r="G122" s="17">
        <f>SUM(G123)</f>
        <v>0</v>
      </c>
      <c r="H122" s="17">
        <f t="shared" ref="H122:I123" si="58">SUM(H123)</f>
        <v>0</v>
      </c>
      <c r="I122" s="17">
        <f t="shared" si="58"/>
        <v>0</v>
      </c>
    </row>
    <row r="123" spans="1:9" ht="15.75" hidden="1" x14ac:dyDescent="0.25">
      <c r="A123" s="11" t="s">
        <v>7</v>
      </c>
      <c r="B123" s="12">
        <v>29</v>
      </c>
      <c r="C123" s="13">
        <v>1</v>
      </c>
      <c r="D123" s="14">
        <v>2</v>
      </c>
      <c r="E123" s="15">
        <v>20300</v>
      </c>
      <c r="F123" s="16">
        <v>0</v>
      </c>
      <c r="G123" s="17">
        <f>SUM(G124)</f>
        <v>0</v>
      </c>
      <c r="H123" s="17">
        <f t="shared" si="58"/>
        <v>0</v>
      </c>
      <c r="I123" s="17">
        <f t="shared" si="58"/>
        <v>0</v>
      </c>
    </row>
    <row r="124" spans="1:9" ht="31.5" hidden="1" x14ac:dyDescent="0.25">
      <c r="A124" s="27" t="s">
        <v>8</v>
      </c>
      <c r="B124" s="28">
        <v>29</v>
      </c>
      <c r="C124" s="29">
        <v>1</v>
      </c>
      <c r="D124" s="30">
        <v>2</v>
      </c>
      <c r="E124" s="31">
        <v>20300</v>
      </c>
      <c r="F124" s="32">
        <v>500</v>
      </c>
      <c r="G124" s="33">
        <v>0</v>
      </c>
      <c r="H124" s="33">
        <v>0</v>
      </c>
      <c r="I124" s="33">
        <v>0</v>
      </c>
    </row>
    <row r="125" spans="1:9" ht="94.5" hidden="1" x14ac:dyDescent="0.25">
      <c r="A125" s="34" t="s">
        <v>9</v>
      </c>
      <c r="B125" s="28">
        <v>29</v>
      </c>
      <c r="C125" s="29">
        <v>1</v>
      </c>
      <c r="D125" s="30">
        <v>4</v>
      </c>
      <c r="E125" s="31">
        <v>0</v>
      </c>
      <c r="F125" s="32">
        <v>0</v>
      </c>
      <c r="G125" s="33">
        <f>SUM(G126+G128)</f>
        <v>0</v>
      </c>
      <c r="H125" s="33">
        <f t="shared" ref="H125:I125" si="59">SUM(H126+H128)</f>
        <v>0</v>
      </c>
      <c r="I125" s="33">
        <f t="shared" si="59"/>
        <v>0</v>
      </c>
    </row>
    <row r="126" spans="1:9" ht="15.75" hidden="1" x14ac:dyDescent="0.25">
      <c r="A126" s="34" t="s">
        <v>11</v>
      </c>
      <c r="B126" s="28">
        <v>29</v>
      </c>
      <c r="C126" s="29">
        <v>1</v>
      </c>
      <c r="D126" s="30">
        <v>4</v>
      </c>
      <c r="E126" s="31">
        <v>20400</v>
      </c>
      <c r="F126" s="32">
        <v>0</v>
      </c>
      <c r="G126" s="33">
        <f>SUM(G127)</f>
        <v>0</v>
      </c>
      <c r="H126" s="33">
        <f t="shared" ref="H126:I126" si="60">SUM(H127)</f>
        <v>0</v>
      </c>
      <c r="I126" s="33">
        <f t="shared" si="60"/>
        <v>0</v>
      </c>
    </row>
    <row r="127" spans="1:9" ht="31.5" hidden="1" x14ac:dyDescent="0.25">
      <c r="A127" s="27" t="s">
        <v>8</v>
      </c>
      <c r="B127" s="28">
        <v>29</v>
      </c>
      <c r="C127" s="29">
        <v>1</v>
      </c>
      <c r="D127" s="30">
        <v>4</v>
      </c>
      <c r="E127" s="31">
        <v>20400</v>
      </c>
      <c r="F127" s="32">
        <v>500</v>
      </c>
      <c r="G127" s="33">
        <v>0</v>
      </c>
      <c r="H127" s="33">
        <v>0</v>
      </c>
      <c r="I127" s="33">
        <v>0</v>
      </c>
    </row>
    <row r="128" spans="1:9" ht="31.5" hidden="1" x14ac:dyDescent="0.25">
      <c r="A128" s="34" t="s">
        <v>12</v>
      </c>
      <c r="B128" s="28">
        <v>29</v>
      </c>
      <c r="C128" s="29">
        <v>1</v>
      </c>
      <c r="D128" s="30">
        <v>4</v>
      </c>
      <c r="E128" s="31">
        <v>29500</v>
      </c>
      <c r="F128" s="32">
        <v>0</v>
      </c>
      <c r="G128" s="33">
        <f>SUM(G129)</f>
        <v>0</v>
      </c>
      <c r="H128" s="33">
        <f t="shared" ref="H128:I128" si="61">SUM(H129)</f>
        <v>0</v>
      </c>
      <c r="I128" s="33">
        <f t="shared" si="61"/>
        <v>0</v>
      </c>
    </row>
    <row r="129" spans="1:9" ht="31.5" hidden="1" x14ac:dyDescent="0.25">
      <c r="A129" s="27" t="s">
        <v>8</v>
      </c>
      <c r="B129" s="42">
        <v>29</v>
      </c>
      <c r="C129" s="43">
        <v>1</v>
      </c>
      <c r="D129" s="44">
        <v>4</v>
      </c>
      <c r="E129" s="45">
        <v>29500</v>
      </c>
      <c r="F129" s="46">
        <v>500</v>
      </c>
      <c r="G129" s="33">
        <v>0</v>
      </c>
      <c r="H129" s="33">
        <v>0</v>
      </c>
      <c r="I129" s="33">
        <v>0</v>
      </c>
    </row>
    <row r="130" spans="1:9" ht="15.75" hidden="1" x14ac:dyDescent="0.25">
      <c r="A130" s="48" t="s">
        <v>15</v>
      </c>
      <c r="B130" s="42">
        <v>29</v>
      </c>
      <c r="C130" s="43">
        <v>1</v>
      </c>
      <c r="D130" s="44">
        <v>11</v>
      </c>
      <c r="E130" s="45">
        <v>0</v>
      </c>
      <c r="F130" s="46">
        <v>0</v>
      </c>
      <c r="G130" s="33">
        <f>SUM(G131)</f>
        <v>0</v>
      </c>
      <c r="H130" s="33">
        <f t="shared" ref="H130:I131" si="62">SUM(H131)</f>
        <v>0</v>
      </c>
      <c r="I130" s="33">
        <f t="shared" si="62"/>
        <v>0</v>
      </c>
    </row>
    <row r="131" spans="1:9" ht="31.5" hidden="1" x14ac:dyDescent="0.25">
      <c r="A131" s="48" t="s">
        <v>16</v>
      </c>
      <c r="B131" s="42">
        <v>29</v>
      </c>
      <c r="C131" s="43">
        <v>1</v>
      </c>
      <c r="D131" s="44">
        <v>11</v>
      </c>
      <c r="E131" s="45">
        <v>700500</v>
      </c>
      <c r="F131" s="46">
        <v>0</v>
      </c>
      <c r="G131" s="33">
        <f>SUM(G132)</f>
        <v>0</v>
      </c>
      <c r="H131" s="33">
        <f t="shared" si="62"/>
        <v>0</v>
      </c>
      <c r="I131" s="33">
        <f t="shared" si="62"/>
        <v>0</v>
      </c>
    </row>
    <row r="132" spans="1:9" ht="15.75" hidden="1" x14ac:dyDescent="0.25">
      <c r="A132" s="27" t="s">
        <v>17</v>
      </c>
      <c r="B132" s="28">
        <v>29</v>
      </c>
      <c r="C132" s="29">
        <v>1</v>
      </c>
      <c r="D132" s="30">
        <v>11</v>
      </c>
      <c r="E132" s="31">
        <v>700500</v>
      </c>
      <c r="F132" s="32">
        <v>13</v>
      </c>
      <c r="G132" s="33">
        <v>0</v>
      </c>
      <c r="H132" s="33">
        <v>0</v>
      </c>
      <c r="I132" s="33">
        <v>0</v>
      </c>
    </row>
    <row r="133" spans="1:9" s="59" customFormat="1" ht="15.75" hidden="1" x14ac:dyDescent="0.25">
      <c r="A133" s="27" t="s">
        <v>18</v>
      </c>
      <c r="B133" s="28">
        <v>29</v>
      </c>
      <c r="C133" s="29">
        <v>1</v>
      </c>
      <c r="D133" s="30">
        <v>13</v>
      </c>
      <c r="E133" s="31">
        <v>0</v>
      </c>
      <c r="F133" s="32">
        <v>0</v>
      </c>
      <c r="G133" s="33">
        <f>SUM(G134+G136)</f>
        <v>0</v>
      </c>
      <c r="H133" s="33">
        <f t="shared" ref="H133:I133" si="63">SUM(H134+H136)</f>
        <v>0</v>
      </c>
      <c r="I133" s="33">
        <f t="shared" si="63"/>
        <v>0</v>
      </c>
    </row>
    <row r="134" spans="1:9" ht="31.5" hidden="1" x14ac:dyDescent="0.25">
      <c r="A134" s="27" t="s">
        <v>19</v>
      </c>
      <c r="B134" s="28">
        <v>29</v>
      </c>
      <c r="C134" s="29">
        <v>1</v>
      </c>
      <c r="D134" s="30">
        <v>13</v>
      </c>
      <c r="E134" s="31">
        <v>29900</v>
      </c>
      <c r="F134" s="32">
        <v>0</v>
      </c>
      <c r="G134" s="33">
        <f>SUM(G135)</f>
        <v>0</v>
      </c>
      <c r="H134" s="33">
        <f t="shared" ref="H134:I134" si="64">SUM(H135)</f>
        <v>0</v>
      </c>
      <c r="I134" s="33">
        <f t="shared" si="64"/>
        <v>0</v>
      </c>
    </row>
    <row r="135" spans="1:9" ht="31.5" hidden="1" x14ac:dyDescent="0.25">
      <c r="A135" s="27" t="s">
        <v>8</v>
      </c>
      <c r="B135" s="28">
        <v>29</v>
      </c>
      <c r="C135" s="29">
        <v>1</v>
      </c>
      <c r="D135" s="30">
        <v>13</v>
      </c>
      <c r="E135" s="31">
        <v>29900</v>
      </c>
      <c r="F135" s="32">
        <v>500</v>
      </c>
      <c r="G135" s="33">
        <v>0</v>
      </c>
      <c r="H135" s="33">
        <v>0</v>
      </c>
      <c r="I135" s="33">
        <v>0</v>
      </c>
    </row>
    <row r="136" spans="1:9" ht="15.75" hidden="1" x14ac:dyDescent="0.25">
      <c r="A136" s="27" t="s">
        <v>17</v>
      </c>
      <c r="B136" s="28">
        <v>29</v>
      </c>
      <c r="C136" s="29">
        <v>1</v>
      </c>
      <c r="D136" s="30">
        <v>13</v>
      </c>
      <c r="E136" s="31">
        <v>920000</v>
      </c>
      <c r="F136" s="32">
        <v>0</v>
      </c>
      <c r="G136" s="33">
        <f>SUM(G137)</f>
        <v>0</v>
      </c>
      <c r="H136" s="33">
        <f t="shared" ref="H136:I136" si="65">SUM(H137)</f>
        <v>0</v>
      </c>
      <c r="I136" s="33">
        <f t="shared" si="65"/>
        <v>0</v>
      </c>
    </row>
    <row r="137" spans="1:9" ht="31.5" hidden="1" x14ac:dyDescent="0.25">
      <c r="A137" s="27" t="s">
        <v>8</v>
      </c>
      <c r="B137" s="28">
        <v>29</v>
      </c>
      <c r="C137" s="29">
        <v>1</v>
      </c>
      <c r="D137" s="30">
        <v>13</v>
      </c>
      <c r="E137" s="31">
        <v>920000</v>
      </c>
      <c r="F137" s="32">
        <v>500</v>
      </c>
      <c r="G137" s="33">
        <v>0</v>
      </c>
      <c r="H137" s="33">
        <v>0</v>
      </c>
      <c r="I137" s="33">
        <v>0</v>
      </c>
    </row>
    <row r="138" spans="1:9" s="10" customFormat="1" ht="15.75" hidden="1" x14ac:dyDescent="0.25">
      <c r="A138" s="50" t="s">
        <v>78</v>
      </c>
      <c r="B138" s="51">
        <v>29</v>
      </c>
      <c r="C138" s="52">
        <v>2</v>
      </c>
      <c r="D138" s="53">
        <v>0</v>
      </c>
      <c r="E138" s="54">
        <v>0</v>
      </c>
      <c r="F138" s="55">
        <v>0</v>
      </c>
      <c r="G138" s="56">
        <f>SUM(G139)</f>
        <v>0</v>
      </c>
      <c r="H138" s="56">
        <f t="shared" ref="H138:I140" si="66">SUM(H139)</f>
        <v>0</v>
      </c>
      <c r="I138" s="56">
        <f t="shared" si="66"/>
        <v>0</v>
      </c>
    </row>
    <row r="139" spans="1:9" ht="35.25" hidden="1" customHeight="1" x14ac:dyDescent="0.25">
      <c r="A139" s="34" t="s">
        <v>79</v>
      </c>
      <c r="B139" s="28">
        <v>29</v>
      </c>
      <c r="C139" s="29">
        <v>2</v>
      </c>
      <c r="D139" s="30">
        <v>3</v>
      </c>
      <c r="E139" s="31">
        <v>0</v>
      </c>
      <c r="F139" s="32">
        <v>0</v>
      </c>
      <c r="G139" s="33">
        <f>SUM(G140)</f>
        <v>0</v>
      </c>
      <c r="H139" s="33">
        <f t="shared" si="66"/>
        <v>0</v>
      </c>
      <c r="I139" s="33">
        <f t="shared" si="66"/>
        <v>0</v>
      </c>
    </row>
    <row r="140" spans="1:9" ht="47.25" hidden="1" x14ac:dyDescent="0.25">
      <c r="A140" s="34" t="s">
        <v>195</v>
      </c>
      <c r="B140" s="28">
        <v>29</v>
      </c>
      <c r="C140" s="29">
        <v>2</v>
      </c>
      <c r="D140" s="30">
        <v>3</v>
      </c>
      <c r="E140" s="31">
        <v>13600</v>
      </c>
      <c r="F140" s="32">
        <v>0</v>
      </c>
      <c r="G140" s="33">
        <f>SUM(G141)</f>
        <v>0</v>
      </c>
      <c r="H140" s="33">
        <f t="shared" si="66"/>
        <v>0</v>
      </c>
      <c r="I140" s="33">
        <f t="shared" si="66"/>
        <v>0</v>
      </c>
    </row>
    <row r="141" spans="1:9" ht="31.5" hidden="1" x14ac:dyDescent="0.25">
      <c r="A141" s="27" t="s">
        <v>8</v>
      </c>
      <c r="B141" s="28">
        <v>29</v>
      </c>
      <c r="C141" s="29">
        <v>2</v>
      </c>
      <c r="D141" s="30">
        <v>3</v>
      </c>
      <c r="E141" s="31">
        <v>13600</v>
      </c>
      <c r="F141" s="32">
        <v>500</v>
      </c>
      <c r="G141" s="47"/>
      <c r="H141" s="47"/>
      <c r="I141" s="47"/>
    </row>
    <row r="142" spans="1:9" s="10" customFormat="1" ht="15.75" hidden="1" x14ac:dyDescent="0.25">
      <c r="A142" s="50" t="s">
        <v>23</v>
      </c>
      <c r="B142" s="51">
        <v>29</v>
      </c>
      <c r="C142" s="52">
        <v>5</v>
      </c>
      <c r="D142" s="53">
        <v>0</v>
      </c>
      <c r="E142" s="54">
        <v>0</v>
      </c>
      <c r="F142" s="55">
        <v>0</v>
      </c>
      <c r="G142" s="56">
        <f>SUM(G143)</f>
        <v>0</v>
      </c>
      <c r="H142" s="56">
        <f t="shared" ref="H142:I142" si="67">SUM(H143)</f>
        <v>0</v>
      </c>
      <c r="I142" s="56">
        <f t="shared" si="67"/>
        <v>0</v>
      </c>
    </row>
    <row r="143" spans="1:9" ht="15.75" hidden="1" x14ac:dyDescent="0.25">
      <c r="A143" s="34" t="s">
        <v>24</v>
      </c>
      <c r="B143" s="28">
        <v>29</v>
      </c>
      <c r="C143" s="29">
        <v>5</v>
      </c>
      <c r="D143" s="30">
        <v>3</v>
      </c>
      <c r="E143" s="31">
        <v>0</v>
      </c>
      <c r="F143" s="32">
        <v>0</v>
      </c>
      <c r="G143" s="47">
        <f>SUM(G144+G146+G148+G150)</f>
        <v>0</v>
      </c>
      <c r="H143" s="47">
        <f t="shared" ref="H143:I143" si="68">SUM(H144+H146+H148+H150)</f>
        <v>0</v>
      </c>
      <c r="I143" s="47">
        <f t="shared" si="68"/>
        <v>0</v>
      </c>
    </row>
    <row r="144" spans="1:9" ht="15.75" hidden="1" x14ac:dyDescent="0.25">
      <c r="A144" s="34" t="s">
        <v>25</v>
      </c>
      <c r="B144" s="28">
        <v>29</v>
      </c>
      <c r="C144" s="29">
        <v>5</v>
      </c>
      <c r="D144" s="30">
        <v>3</v>
      </c>
      <c r="E144" s="31">
        <v>6000100</v>
      </c>
      <c r="F144" s="32">
        <v>0</v>
      </c>
      <c r="G144" s="47">
        <f>SUM(G145)</f>
        <v>0</v>
      </c>
      <c r="H144" s="47">
        <f t="shared" ref="H144:I144" si="69">SUM(H145)</f>
        <v>0</v>
      </c>
      <c r="I144" s="47">
        <f t="shared" si="69"/>
        <v>0</v>
      </c>
    </row>
    <row r="145" spans="1:9" ht="31.5" hidden="1" x14ac:dyDescent="0.25">
      <c r="A145" s="27" t="s">
        <v>8</v>
      </c>
      <c r="B145" s="28">
        <v>29</v>
      </c>
      <c r="C145" s="29">
        <v>5</v>
      </c>
      <c r="D145" s="30">
        <v>3</v>
      </c>
      <c r="E145" s="31">
        <v>6000100</v>
      </c>
      <c r="F145" s="32">
        <v>500</v>
      </c>
      <c r="G145" s="47">
        <v>0</v>
      </c>
      <c r="H145" s="47">
        <v>0</v>
      </c>
      <c r="I145" s="47">
        <v>0</v>
      </c>
    </row>
    <row r="146" spans="1:9" ht="15.75" hidden="1" x14ac:dyDescent="0.25">
      <c r="A146" s="27" t="s">
        <v>26</v>
      </c>
      <c r="B146" s="28">
        <v>29</v>
      </c>
      <c r="C146" s="29">
        <v>5</v>
      </c>
      <c r="D146" s="30">
        <v>3</v>
      </c>
      <c r="E146" s="31">
        <v>6000300</v>
      </c>
      <c r="F146" s="32">
        <v>0</v>
      </c>
      <c r="G146" s="47">
        <f>SUM(G147)</f>
        <v>0</v>
      </c>
      <c r="H146" s="47">
        <f t="shared" ref="H146:I146" si="70">SUM(H147)</f>
        <v>0</v>
      </c>
      <c r="I146" s="47">
        <f t="shared" si="70"/>
        <v>0</v>
      </c>
    </row>
    <row r="147" spans="1:9" ht="31.5" hidden="1" x14ac:dyDescent="0.25">
      <c r="A147" s="27" t="s">
        <v>8</v>
      </c>
      <c r="B147" s="28">
        <v>29</v>
      </c>
      <c r="C147" s="29">
        <v>5</v>
      </c>
      <c r="D147" s="30">
        <v>3</v>
      </c>
      <c r="E147" s="31">
        <v>6000300</v>
      </c>
      <c r="F147" s="32">
        <v>500</v>
      </c>
      <c r="G147" s="47">
        <v>0</v>
      </c>
      <c r="H147" s="47">
        <v>0</v>
      </c>
      <c r="I147" s="47">
        <v>0</v>
      </c>
    </row>
    <row r="148" spans="1:9" ht="31.5" hidden="1" x14ac:dyDescent="0.25">
      <c r="A148" s="27" t="s">
        <v>27</v>
      </c>
      <c r="B148" s="28">
        <v>29</v>
      </c>
      <c r="C148" s="29">
        <v>5</v>
      </c>
      <c r="D148" s="30">
        <v>3</v>
      </c>
      <c r="E148" s="31">
        <v>6000400</v>
      </c>
      <c r="F148" s="32">
        <v>0</v>
      </c>
      <c r="G148" s="47">
        <f>SUM(G149)</f>
        <v>0</v>
      </c>
      <c r="H148" s="47">
        <f t="shared" ref="H148:I148" si="71">SUM(H149)</f>
        <v>0</v>
      </c>
      <c r="I148" s="47">
        <f t="shared" si="71"/>
        <v>0</v>
      </c>
    </row>
    <row r="149" spans="1:9" ht="31.5" hidden="1" x14ac:dyDescent="0.25">
      <c r="A149" s="27" t="s">
        <v>8</v>
      </c>
      <c r="B149" s="28">
        <v>29</v>
      </c>
      <c r="C149" s="29">
        <v>5</v>
      </c>
      <c r="D149" s="30">
        <v>3</v>
      </c>
      <c r="E149" s="31">
        <v>6000400</v>
      </c>
      <c r="F149" s="32">
        <v>500</v>
      </c>
      <c r="G149" s="47">
        <v>0</v>
      </c>
      <c r="H149" s="47">
        <v>0</v>
      </c>
      <c r="I149" s="47">
        <v>0</v>
      </c>
    </row>
    <row r="150" spans="1:9" ht="31.5" hidden="1" x14ac:dyDescent="0.25">
      <c r="A150" s="27" t="s">
        <v>28</v>
      </c>
      <c r="B150" s="28">
        <v>29</v>
      </c>
      <c r="C150" s="29">
        <v>5</v>
      </c>
      <c r="D150" s="30">
        <v>3</v>
      </c>
      <c r="E150" s="31">
        <v>6000500</v>
      </c>
      <c r="F150" s="32">
        <v>0</v>
      </c>
      <c r="G150" s="47">
        <f>SUM(G151)</f>
        <v>0</v>
      </c>
      <c r="H150" s="47">
        <f t="shared" ref="H150:I150" si="72">SUM(H151)</f>
        <v>0</v>
      </c>
      <c r="I150" s="47">
        <f t="shared" si="72"/>
        <v>0</v>
      </c>
    </row>
    <row r="151" spans="1:9" ht="31.5" hidden="1" x14ac:dyDescent="0.25">
      <c r="A151" s="27" t="s">
        <v>8</v>
      </c>
      <c r="B151" s="28">
        <v>29</v>
      </c>
      <c r="C151" s="29">
        <v>5</v>
      </c>
      <c r="D151" s="30">
        <v>3</v>
      </c>
      <c r="E151" s="31">
        <v>6000500</v>
      </c>
      <c r="F151" s="32">
        <v>500</v>
      </c>
      <c r="G151" s="47">
        <v>0</v>
      </c>
      <c r="H151" s="47">
        <v>0</v>
      </c>
      <c r="I151" s="47">
        <v>0</v>
      </c>
    </row>
    <row r="152" spans="1:9" s="10" customFormat="1" ht="15.75" hidden="1" x14ac:dyDescent="0.25">
      <c r="A152" s="50" t="s">
        <v>75</v>
      </c>
      <c r="B152" s="51">
        <v>29</v>
      </c>
      <c r="C152" s="52">
        <v>14</v>
      </c>
      <c r="D152" s="53">
        <v>0</v>
      </c>
      <c r="E152" s="54">
        <v>0</v>
      </c>
      <c r="F152" s="55">
        <v>0</v>
      </c>
      <c r="G152" s="56">
        <f>SUM(G153)</f>
        <v>0</v>
      </c>
      <c r="H152" s="56">
        <f t="shared" ref="H152:I154" si="73">SUM(H153)</f>
        <v>0</v>
      </c>
      <c r="I152" s="56">
        <f t="shared" si="73"/>
        <v>0</v>
      </c>
    </row>
    <row r="153" spans="1:9" ht="63" hidden="1" x14ac:dyDescent="0.25">
      <c r="A153" s="34" t="s">
        <v>13</v>
      </c>
      <c r="B153" s="28">
        <v>29</v>
      </c>
      <c r="C153" s="29">
        <v>14</v>
      </c>
      <c r="D153" s="30">
        <v>3</v>
      </c>
      <c r="E153" s="31">
        <v>0</v>
      </c>
      <c r="F153" s="32">
        <v>0</v>
      </c>
      <c r="G153" s="47">
        <f>SUM(G154)</f>
        <v>0</v>
      </c>
      <c r="H153" s="47">
        <f t="shared" si="73"/>
        <v>0</v>
      </c>
      <c r="I153" s="47">
        <f t="shared" si="73"/>
        <v>0</v>
      </c>
    </row>
    <row r="154" spans="1:9" ht="94.5" hidden="1" x14ac:dyDescent="0.25">
      <c r="A154" s="27" t="s">
        <v>14</v>
      </c>
      <c r="B154" s="28">
        <v>29</v>
      </c>
      <c r="C154" s="29">
        <v>14</v>
      </c>
      <c r="D154" s="30">
        <v>3</v>
      </c>
      <c r="E154" s="31">
        <v>5210600</v>
      </c>
      <c r="F154" s="32">
        <v>0</v>
      </c>
      <c r="G154" s="47">
        <f>SUM(G155)</f>
        <v>0</v>
      </c>
      <c r="H154" s="47">
        <f t="shared" si="73"/>
        <v>0</v>
      </c>
      <c r="I154" s="47">
        <f t="shared" si="73"/>
        <v>0</v>
      </c>
    </row>
    <row r="155" spans="1:9" ht="15.75" hidden="1" x14ac:dyDescent="0.25">
      <c r="A155" s="27" t="s">
        <v>32</v>
      </c>
      <c r="B155" s="28">
        <v>29</v>
      </c>
      <c r="C155" s="29">
        <v>14</v>
      </c>
      <c r="D155" s="30">
        <v>3</v>
      </c>
      <c r="E155" s="31">
        <v>5210600</v>
      </c>
      <c r="F155" s="32">
        <v>17</v>
      </c>
      <c r="G155" s="33">
        <v>0</v>
      </c>
      <c r="H155" s="33">
        <v>0</v>
      </c>
      <c r="I155" s="33">
        <v>0</v>
      </c>
    </row>
    <row r="156" spans="1:9" ht="35.25" hidden="1" customHeight="1" x14ac:dyDescent="0.25">
      <c r="A156" s="414" t="s">
        <v>34</v>
      </c>
      <c r="B156" s="415"/>
      <c r="C156" s="415"/>
      <c r="D156" s="415"/>
      <c r="E156" s="415"/>
      <c r="F156" s="416"/>
      <c r="G156" s="2">
        <f>SUM(G157+G174+G178+G188)</f>
        <v>0</v>
      </c>
      <c r="H156" s="2">
        <f t="shared" ref="H156:I156" si="74">SUM(H157+H174+H178+H188)</f>
        <v>0</v>
      </c>
      <c r="I156" s="2">
        <f t="shared" si="74"/>
        <v>0</v>
      </c>
    </row>
    <row r="157" spans="1:9" s="10" customFormat="1" ht="15.75" hidden="1" x14ac:dyDescent="0.25">
      <c r="A157" s="3" t="s">
        <v>5</v>
      </c>
      <c r="B157" s="4">
        <v>37</v>
      </c>
      <c r="C157" s="5">
        <v>1</v>
      </c>
      <c r="D157" s="6">
        <v>0</v>
      </c>
      <c r="E157" s="7">
        <v>0</v>
      </c>
      <c r="F157" s="8">
        <v>0</v>
      </c>
      <c r="G157" s="9">
        <f>SUM(G158+G161+G166+G169)</f>
        <v>0</v>
      </c>
      <c r="H157" s="9">
        <f t="shared" ref="H157:I157" si="75">SUM(H158+H161+H166+H169)</f>
        <v>0</v>
      </c>
      <c r="I157" s="9">
        <f t="shared" si="75"/>
        <v>0</v>
      </c>
    </row>
    <row r="158" spans="1:9" s="18" customFormat="1" ht="35.25" hidden="1" customHeight="1" x14ac:dyDescent="0.25">
      <c r="A158" s="11" t="s">
        <v>6</v>
      </c>
      <c r="B158" s="12">
        <v>37</v>
      </c>
      <c r="C158" s="13">
        <v>1</v>
      </c>
      <c r="D158" s="14">
        <v>2</v>
      </c>
      <c r="E158" s="15">
        <v>0</v>
      </c>
      <c r="F158" s="16">
        <v>0</v>
      </c>
      <c r="G158" s="17">
        <f>SUM(G159)</f>
        <v>0</v>
      </c>
      <c r="H158" s="17">
        <f t="shared" ref="H158:I159" si="76">SUM(H159)</f>
        <v>0</v>
      </c>
      <c r="I158" s="17">
        <f t="shared" si="76"/>
        <v>0</v>
      </c>
    </row>
    <row r="159" spans="1:9" ht="15.75" hidden="1" x14ac:dyDescent="0.25">
      <c r="A159" s="11" t="s">
        <v>7</v>
      </c>
      <c r="B159" s="12">
        <v>37</v>
      </c>
      <c r="C159" s="13">
        <v>1</v>
      </c>
      <c r="D159" s="14">
        <v>2</v>
      </c>
      <c r="E159" s="15">
        <v>20300</v>
      </c>
      <c r="F159" s="16">
        <v>0</v>
      </c>
      <c r="G159" s="17">
        <f>SUM(G160)</f>
        <v>0</v>
      </c>
      <c r="H159" s="17">
        <f t="shared" si="76"/>
        <v>0</v>
      </c>
      <c r="I159" s="17">
        <f t="shared" si="76"/>
        <v>0</v>
      </c>
    </row>
    <row r="160" spans="1:9" ht="31.5" hidden="1" x14ac:dyDescent="0.25">
      <c r="A160" s="27" t="s">
        <v>8</v>
      </c>
      <c r="B160" s="28">
        <v>37</v>
      </c>
      <c r="C160" s="29">
        <v>1</v>
      </c>
      <c r="D160" s="30">
        <v>2</v>
      </c>
      <c r="E160" s="31">
        <v>20300</v>
      </c>
      <c r="F160" s="32">
        <v>500</v>
      </c>
      <c r="G160" s="33">
        <v>0</v>
      </c>
      <c r="H160" s="33">
        <v>0</v>
      </c>
      <c r="I160" s="33">
        <v>0</v>
      </c>
    </row>
    <row r="161" spans="1:9" ht="94.5" hidden="1" x14ac:dyDescent="0.25">
      <c r="A161" s="34" t="s">
        <v>9</v>
      </c>
      <c r="B161" s="28">
        <v>37</v>
      </c>
      <c r="C161" s="29">
        <v>1</v>
      </c>
      <c r="D161" s="30">
        <v>4</v>
      </c>
      <c r="E161" s="31">
        <v>0</v>
      </c>
      <c r="F161" s="32">
        <v>0</v>
      </c>
      <c r="G161" s="33">
        <f>SUM(G162+G164)</f>
        <v>0</v>
      </c>
      <c r="H161" s="33">
        <f t="shared" ref="H161:I161" si="77">SUM(H162+H164)</f>
        <v>0</v>
      </c>
      <c r="I161" s="33">
        <f t="shared" si="77"/>
        <v>0</v>
      </c>
    </row>
    <row r="162" spans="1:9" ht="15.75" hidden="1" x14ac:dyDescent="0.25">
      <c r="A162" s="34" t="s">
        <v>11</v>
      </c>
      <c r="B162" s="28">
        <v>37</v>
      </c>
      <c r="C162" s="29">
        <v>1</v>
      </c>
      <c r="D162" s="30">
        <v>4</v>
      </c>
      <c r="E162" s="31">
        <v>20400</v>
      </c>
      <c r="F162" s="32">
        <v>0</v>
      </c>
      <c r="G162" s="33">
        <f>SUM(G163)</f>
        <v>0</v>
      </c>
      <c r="H162" s="33">
        <f t="shared" ref="H162:I162" si="78">SUM(H163)</f>
        <v>0</v>
      </c>
      <c r="I162" s="33">
        <f t="shared" si="78"/>
        <v>0</v>
      </c>
    </row>
    <row r="163" spans="1:9" ht="31.5" hidden="1" x14ac:dyDescent="0.25">
      <c r="A163" s="27" t="s">
        <v>8</v>
      </c>
      <c r="B163" s="28">
        <v>37</v>
      </c>
      <c r="C163" s="29">
        <v>1</v>
      </c>
      <c r="D163" s="30">
        <v>4</v>
      </c>
      <c r="E163" s="31">
        <v>20400</v>
      </c>
      <c r="F163" s="32">
        <v>500</v>
      </c>
      <c r="G163" s="33">
        <v>0</v>
      </c>
      <c r="H163" s="33">
        <v>0</v>
      </c>
      <c r="I163" s="33">
        <v>0</v>
      </c>
    </row>
    <row r="164" spans="1:9" ht="31.5" hidden="1" x14ac:dyDescent="0.25">
      <c r="A164" s="34" t="s">
        <v>12</v>
      </c>
      <c r="B164" s="28">
        <v>37</v>
      </c>
      <c r="C164" s="29">
        <v>1</v>
      </c>
      <c r="D164" s="30">
        <v>4</v>
      </c>
      <c r="E164" s="31">
        <v>29500</v>
      </c>
      <c r="F164" s="32">
        <v>0</v>
      </c>
      <c r="G164" s="33">
        <f>SUM(G165)</f>
        <v>0</v>
      </c>
      <c r="H164" s="33">
        <f t="shared" ref="H164:I164" si="79">SUM(H165)</f>
        <v>0</v>
      </c>
      <c r="I164" s="33">
        <f t="shared" si="79"/>
        <v>0</v>
      </c>
    </row>
    <row r="165" spans="1:9" ht="31.5" hidden="1" x14ac:dyDescent="0.25">
      <c r="A165" s="27" t="s">
        <v>8</v>
      </c>
      <c r="B165" s="42">
        <v>37</v>
      </c>
      <c r="C165" s="43">
        <v>1</v>
      </c>
      <c r="D165" s="44">
        <v>4</v>
      </c>
      <c r="E165" s="45">
        <v>29500</v>
      </c>
      <c r="F165" s="46">
        <v>500</v>
      </c>
      <c r="G165" s="33">
        <v>0</v>
      </c>
      <c r="H165" s="33">
        <v>0</v>
      </c>
      <c r="I165" s="33">
        <v>0</v>
      </c>
    </row>
    <row r="166" spans="1:9" ht="15.75" hidden="1" x14ac:dyDescent="0.25">
      <c r="A166" s="48" t="s">
        <v>15</v>
      </c>
      <c r="B166" s="42">
        <v>37</v>
      </c>
      <c r="C166" s="43">
        <v>1</v>
      </c>
      <c r="D166" s="44">
        <v>11</v>
      </c>
      <c r="E166" s="45">
        <v>0</v>
      </c>
      <c r="F166" s="46">
        <v>0</v>
      </c>
      <c r="G166" s="33">
        <f>SUM(G167)</f>
        <v>0</v>
      </c>
      <c r="H166" s="33">
        <f t="shared" ref="H166:I167" si="80">SUM(H167)</f>
        <v>0</v>
      </c>
      <c r="I166" s="33">
        <f t="shared" si="80"/>
        <v>0</v>
      </c>
    </row>
    <row r="167" spans="1:9" ht="31.5" hidden="1" x14ac:dyDescent="0.25">
      <c r="A167" s="48" t="s">
        <v>16</v>
      </c>
      <c r="B167" s="42">
        <v>37</v>
      </c>
      <c r="C167" s="43">
        <v>1</v>
      </c>
      <c r="D167" s="44">
        <v>11</v>
      </c>
      <c r="E167" s="45">
        <v>700500</v>
      </c>
      <c r="F167" s="46">
        <v>0</v>
      </c>
      <c r="G167" s="33">
        <f>SUM(G168)</f>
        <v>0</v>
      </c>
      <c r="H167" s="33">
        <f t="shared" si="80"/>
        <v>0</v>
      </c>
      <c r="I167" s="33">
        <f t="shared" si="80"/>
        <v>0</v>
      </c>
    </row>
    <row r="168" spans="1:9" ht="15.75" hidden="1" x14ac:dyDescent="0.25">
      <c r="A168" s="27" t="s">
        <v>17</v>
      </c>
      <c r="B168" s="28">
        <v>37</v>
      </c>
      <c r="C168" s="29">
        <v>1</v>
      </c>
      <c r="D168" s="30">
        <v>11</v>
      </c>
      <c r="E168" s="31">
        <v>700500</v>
      </c>
      <c r="F168" s="32">
        <v>13</v>
      </c>
      <c r="G168" s="33">
        <v>0</v>
      </c>
      <c r="H168" s="33">
        <v>0</v>
      </c>
      <c r="I168" s="33">
        <v>0</v>
      </c>
    </row>
    <row r="169" spans="1:9" s="59" customFormat="1" ht="15.75" hidden="1" x14ac:dyDescent="0.25">
      <c r="A169" s="27" t="s">
        <v>18</v>
      </c>
      <c r="B169" s="28">
        <v>37</v>
      </c>
      <c r="C169" s="29">
        <v>1</v>
      </c>
      <c r="D169" s="30">
        <v>13</v>
      </c>
      <c r="E169" s="31">
        <v>0</v>
      </c>
      <c r="F169" s="32">
        <v>0</v>
      </c>
      <c r="G169" s="33">
        <f>SUM(G170+G172)</f>
        <v>0</v>
      </c>
      <c r="H169" s="33">
        <f t="shared" ref="H169:I169" si="81">SUM(H170+H172)</f>
        <v>0</v>
      </c>
      <c r="I169" s="33">
        <f t="shared" si="81"/>
        <v>0</v>
      </c>
    </row>
    <row r="170" spans="1:9" ht="31.5" hidden="1" x14ac:dyDescent="0.25">
      <c r="A170" s="27" t="s">
        <v>19</v>
      </c>
      <c r="B170" s="28">
        <v>37</v>
      </c>
      <c r="C170" s="29">
        <v>1</v>
      </c>
      <c r="D170" s="30">
        <v>13</v>
      </c>
      <c r="E170" s="31">
        <v>29900</v>
      </c>
      <c r="F170" s="32">
        <v>0</v>
      </c>
      <c r="G170" s="33">
        <f>SUM(G171)</f>
        <v>0</v>
      </c>
      <c r="H170" s="33">
        <f t="shared" ref="H170:I170" si="82">SUM(H171)</f>
        <v>0</v>
      </c>
      <c r="I170" s="33">
        <f t="shared" si="82"/>
        <v>0</v>
      </c>
    </row>
    <row r="171" spans="1:9" ht="31.5" hidden="1" x14ac:dyDescent="0.25">
      <c r="A171" s="27" t="s">
        <v>8</v>
      </c>
      <c r="B171" s="28">
        <v>37</v>
      </c>
      <c r="C171" s="29">
        <v>1</v>
      </c>
      <c r="D171" s="30">
        <v>13</v>
      </c>
      <c r="E171" s="31">
        <v>29900</v>
      </c>
      <c r="F171" s="32">
        <v>500</v>
      </c>
      <c r="G171" s="33">
        <v>0</v>
      </c>
      <c r="H171" s="33">
        <v>0</v>
      </c>
      <c r="I171" s="33">
        <v>0</v>
      </c>
    </row>
    <row r="172" spans="1:9" ht="15.75" hidden="1" x14ac:dyDescent="0.25">
      <c r="A172" s="27" t="s">
        <v>17</v>
      </c>
      <c r="B172" s="28">
        <v>37</v>
      </c>
      <c r="C172" s="29">
        <v>1</v>
      </c>
      <c r="D172" s="30">
        <v>13</v>
      </c>
      <c r="E172" s="31">
        <v>920000</v>
      </c>
      <c r="F172" s="32">
        <v>0</v>
      </c>
      <c r="G172" s="33">
        <f>SUM(G173)</f>
        <v>0</v>
      </c>
      <c r="H172" s="33">
        <f t="shared" ref="H172:I172" si="83">SUM(H173)</f>
        <v>0</v>
      </c>
      <c r="I172" s="33">
        <f t="shared" si="83"/>
        <v>0</v>
      </c>
    </row>
    <row r="173" spans="1:9" ht="31.5" hidden="1" x14ac:dyDescent="0.25">
      <c r="A173" s="27" t="s">
        <v>8</v>
      </c>
      <c r="B173" s="28">
        <v>37</v>
      </c>
      <c r="C173" s="29">
        <v>1</v>
      </c>
      <c r="D173" s="30">
        <v>13</v>
      </c>
      <c r="E173" s="31">
        <v>920000</v>
      </c>
      <c r="F173" s="32">
        <v>500</v>
      </c>
      <c r="G173" s="33">
        <v>0</v>
      </c>
      <c r="H173" s="33">
        <v>0</v>
      </c>
      <c r="I173" s="33">
        <v>0</v>
      </c>
    </row>
    <row r="174" spans="1:9" s="10" customFormat="1" ht="15.75" hidden="1" x14ac:dyDescent="0.25">
      <c r="A174" s="50" t="s">
        <v>78</v>
      </c>
      <c r="B174" s="51">
        <v>37</v>
      </c>
      <c r="C174" s="52">
        <v>2</v>
      </c>
      <c r="D174" s="53">
        <v>0</v>
      </c>
      <c r="E174" s="54">
        <v>0</v>
      </c>
      <c r="F174" s="55">
        <v>0</v>
      </c>
      <c r="G174" s="56">
        <f>SUM(G175)</f>
        <v>0</v>
      </c>
      <c r="H174" s="56">
        <f t="shared" ref="H174:I176" si="84">SUM(H175)</f>
        <v>0</v>
      </c>
      <c r="I174" s="56">
        <f t="shared" si="84"/>
        <v>0</v>
      </c>
    </row>
    <row r="175" spans="1:9" ht="35.25" hidden="1" customHeight="1" x14ac:dyDescent="0.25">
      <c r="A175" s="34" t="s">
        <v>79</v>
      </c>
      <c r="B175" s="28">
        <v>37</v>
      </c>
      <c r="C175" s="29">
        <v>2</v>
      </c>
      <c r="D175" s="30">
        <v>3</v>
      </c>
      <c r="E175" s="31">
        <v>0</v>
      </c>
      <c r="F175" s="32">
        <v>0</v>
      </c>
      <c r="G175" s="33">
        <f>SUM(G176)</f>
        <v>0</v>
      </c>
      <c r="H175" s="33">
        <f t="shared" si="84"/>
        <v>0</v>
      </c>
      <c r="I175" s="33">
        <f t="shared" si="84"/>
        <v>0</v>
      </c>
    </row>
    <row r="176" spans="1:9" ht="47.25" hidden="1" x14ac:dyDescent="0.25">
      <c r="A176" s="34" t="s">
        <v>195</v>
      </c>
      <c r="B176" s="28">
        <v>37</v>
      </c>
      <c r="C176" s="29">
        <v>2</v>
      </c>
      <c r="D176" s="30">
        <v>3</v>
      </c>
      <c r="E176" s="31">
        <v>13600</v>
      </c>
      <c r="F176" s="32">
        <v>0</v>
      </c>
      <c r="G176" s="33">
        <f>SUM(G177)</f>
        <v>0</v>
      </c>
      <c r="H176" s="33">
        <f t="shared" si="84"/>
        <v>0</v>
      </c>
      <c r="I176" s="33">
        <f t="shared" si="84"/>
        <v>0</v>
      </c>
    </row>
    <row r="177" spans="1:9" ht="31.5" hidden="1" x14ac:dyDescent="0.25">
      <c r="A177" s="27" t="s">
        <v>8</v>
      </c>
      <c r="B177" s="28">
        <v>37</v>
      </c>
      <c r="C177" s="29">
        <v>2</v>
      </c>
      <c r="D177" s="30">
        <v>3</v>
      </c>
      <c r="E177" s="31">
        <v>13600</v>
      </c>
      <c r="F177" s="32">
        <v>500</v>
      </c>
      <c r="G177" s="47"/>
      <c r="H177" s="47"/>
      <c r="I177" s="47"/>
    </row>
    <row r="178" spans="1:9" s="10" customFormat="1" ht="15.75" hidden="1" x14ac:dyDescent="0.25">
      <c r="A178" s="50" t="s">
        <v>23</v>
      </c>
      <c r="B178" s="51">
        <v>37</v>
      </c>
      <c r="C178" s="52">
        <v>5</v>
      </c>
      <c r="D178" s="53">
        <v>0</v>
      </c>
      <c r="E178" s="54">
        <v>0</v>
      </c>
      <c r="F178" s="55">
        <v>0</v>
      </c>
      <c r="G178" s="56">
        <f>SUM(G179)</f>
        <v>0</v>
      </c>
      <c r="H178" s="56">
        <f t="shared" ref="H178:I178" si="85">SUM(H179)</f>
        <v>0</v>
      </c>
      <c r="I178" s="56">
        <f t="shared" si="85"/>
        <v>0</v>
      </c>
    </row>
    <row r="179" spans="1:9" ht="15.75" hidden="1" x14ac:dyDescent="0.25">
      <c r="A179" s="34" t="s">
        <v>24</v>
      </c>
      <c r="B179" s="28">
        <v>37</v>
      </c>
      <c r="C179" s="29">
        <v>5</v>
      </c>
      <c r="D179" s="30">
        <v>3</v>
      </c>
      <c r="E179" s="31">
        <v>0</v>
      </c>
      <c r="F179" s="32">
        <v>0</v>
      </c>
      <c r="G179" s="47">
        <f>SUM(G180+G182+G184+G186)</f>
        <v>0</v>
      </c>
      <c r="H179" s="47">
        <f t="shared" ref="H179:I179" si="86">SUM(H180+H182+H184+H186)</f>
        <v>0</v>
      </c>
      <c r="I179" s="47">
        <f t="shared" si="86"/>
        <v>0</v>
      </c>
    </row>
    <row r="180" spans="1:9" ht="15.75" hidden="1" x14ac:dyDescent="0.25">
      <c r="A180" s="34" t="s">
        <v>25</v>
      </c>
      <c r="B180" s="28">
        <v>37</v>
      </c>
      <c r="C180" s="29">
        <v>5</v>
      </c>
      <c r="D180" s="30">
        <v>3</v>
      </c>
      <c r="E180" s="31">
        <v>6000100</v>
      </c>
      <c r="F180" s="32">
        <v>0</v>
      </c>
      <c r="G180" s="47">
        <f>SUM(G181)</f>
        <v>0</v>
      </c>
      <c r="H180" s="47">
        <f t="shared" ref="H180:I180" si="87">SUM(H181)</f>
        <v>0</v>
      </c>
      <c r="I180" s="47">
        <f t="shared" si="87"/>
        <v>0</v>
      </c>
    </row>
    <row r="181" spans="1:9" ht="31.5" hidden="1" x14ac:dyDescent="0.25">
      <c r="A181" s="27" t="s">
        <v>8</v>
      </c>
      <c r="B181" s="28">
        <v>37</v>
      </c>
      <c r="C181" s="29">
        <v>5</v>
      </c>
      <c r="D181" s="30">
        <v>3</v>
      </c>
      <c r="E181" s="31">
        <v>6000100</v>
      </c>
      <c r="F181" s="32">
        <v>500</v>
      </c>
      <c r="G181" s="47">
        <v>0</v>
      </c>
      <c r="H181" s="47">
        <v>0</v>
      </c>
      <c r="I181" s="47">
        <v>0</v>
      </c>
    </row>
    <row r="182" spans="1:9" ht="15.75" hidden="1" x14ac:dyDescent="0.25">
      <c r="A182" s="27" t="s">
        <v>26</v>
      </c>
      <c r="B182" s="28">
        <v>37</v>
      </c>
      <c r="C182" s="29">
        <v>5</v>
      </c>
      <c r="D182" s="30">
        <v>3</v>
      </c>
      <c r="E182" s="31">
        <v>6000300</v>
      </c>
      <c r="F182" s="32">
        <v>0</v>
      </c>
      <c r="G182" s="47">
        <f>SUM(G183)</f>
        <v>0</v>
      </c>
      <c r="H182" s="47">
        <f t="shared" ref="H182:I182" si="88">SUM(H183)</f>
        <v>0</v>
      </c>
      <c r="I182" s="47">
        <f t="shared" si="88"/>
        <v>0</v>
      </c>
    </row>
    <row r="183" spans="1:9" ht="31.5" hidden="1" x14ac:dyDescent="0.25">
      <c r="A183" s="27" t="s">
        <v>8</v>
      </c>
      <c r="B183" s="28">
        <v>37</v>
      </c>
      <c r="C183" s="29">
        <v>5</v>
      </c>
      <c r="D183" s="30">
        <v>3</v>
      </c>
      <c r="E183" s="31">
        <v>6000300</v>
      </c>
      <c r="F183" s="32">
        <v>500</v>
      </c>
      <c r="G183" s="47">
        <v>0</v>
      </c>
      <c r="H183" s="47">
        <v>0</v>
      </c>
      <c r="I183" s="47">
        <v>0</v>
      </c>
    </row>
    <row r="184" spans="1:9" ht="31.5" hidden="1" x14ac:dyDescent="0.25">
      <c r="A184" s="27" t="s">
        <v>27</v>
      </c>
      <c r="B184" s="28">
        <v>37</v>
      </c>
      <c r="C184" s="29">
        <v>5</v>
      </c>
      <c r="D184" s="30">
        <v>3</v>
      </c>
      <c r="E184" s="31">
        <v>6000400</v>
      </c>
      <c r="F184" s="32">
        <v>0</v>
      </c>
      <c r="G184" s="47">
        <f>SUM(G185)</f>
        <v>0</v>
      </c>
      <c r="H184" s="47">
        <f t="shared" ref="H184:I184" si="89">SUM(H185)</f>
        <v>0</v>
      </c>
      <c r="I184" s="47">
        <f t="shared" si="89"/>
        <v>0</v>
      </c>
    </row>
    <row r="185" spans="1:9" ht="31.5" hidden="1" x14ac:dyDescent="0.25">
      <c r="A185" s="27" t="s">
        <v>8</v>
      </c>
      <c r="B185" s="28">
        <v>37</v>
      </c>
      <c r="C185" s="29">
        <v>5</v>
      </c>
      <c r="D185" s="30">
        <v>3</v>
      </c>
      <c r="E185" s="31">
        <v>6000400</v>
      </c>
      <c r="F185" s="32">
        <v>500</v>
      </c>
      <c r="G185" s="47">
        <v>0</v>
      </c>
      <c r="H185" s="47">
        <v>0</v>
      </c>
      <c r="I185" s="47">
        <v>0</v>
      </c>
    </row>
    <row r="186" spans="1:9" ht="31.5" hidden="1" x14ac:dyDescent="0.25">
      <c r="A186" s="27" t="s">
        <v>28</v>
      </c>
      <c r="B186" s="28">
        <v>37</v>
      </c>
      <c r="C186" s="29">
        <v>5</v>
      </c>
      <c r="D186" s="30">
        <v>3</v>
      </c>
      <c r="E186" s="31">
        <v>6000500</v>
      </c>
      <c r="F186" s="32">
        <v>0</v>
      </c>
      <c r="G186" s="47">
        <f>SUM(G187)</f>
        <v>0</v>
      </c>
      <c r="H186" s="47">
        <f t="shared" ref="H186:I186" si="90">SUM(H187)</f>
        <v>0</v>
      </c>
      <c r="I186" s="47">
        <f t="shared" si="90"/>
        <v>0</v>
      </c>
    </row>
    <row r="187" spans="1:9" ht="31.5" hidden="1" x14ac:dyDescent="0.25">
      <c r="A187" s="27" t="s">
        <v>8</v>
      </c>
      <c r="B187" s="28">
        <v>37</v>
      </c>
      <c r="C187" s="29">
        <v>5</v>
      </c>
      <c r="D187" s="30">
        <v>3</v>
      </c>
      <c r="E187" s="31">
        <v>6000500</v>
      </c>
      <c r="F187" s="32">
        <v>500</v>
      </c>
      <c r="G187" s="47">
        <v>0</v>
      </c>
      <c r="H187" s="47">
        <v>0</v>
      </c>
      <c r="I187" s="47">
        <v>0</v>
      </c>
    </row>
    <row r="188" spans="1:9" s="10" customFormat="1" ht="15.75" hidden="1" x14ac:dyDescent="0.25">
      <c r="A188" s="50" t="s">
        <v>75</v>
      </c>
      <c r="B188" s="51">
        <v>37</v>
      </c>
      <c r="C188" s="52">
        <v>14</v>
      </c>
      <c r="D188" s="53">
        <v>0</v>
      </c>
      <c r="E188" s="54">
        <v>0</v>
      </c>
      <c r="F188" s="55">
        <v>0</v>
      </c>
      <c r="G188" s="56">
        <f>SUM(G189)</f>
        <v>0</v>
      </c>
      <c r="H188" s="56">
        <f t="shared" ref="H188:I190" si="91">SUM(H189)</f>
        <v>0</v>
      </c>
      <c r="I188" s="56">
        <f t="shared" si="91"/>
        <v>0</v>
      </c>
    </row>
    <row r="189" spans="1:9" ht="63" hidden="1" x14ac:dyDescent="0.25">
      <c r="A189" s="34" t="s">
        <v>13</v>
      </c>
      <c r="B189" s="28">
        <v>37</v>
      </c>
      <c r="C189" s="29">
        <v>14</v>
      </c>
      <c r="D189" s="30">
        <v>3</v>
      </c>
      <c r="E189" s="31">
        <v>0</v>
      </c>
      <c r="F189" s="32">
        <v>0</v>
      </c>
      <c r="G189" s="47">
        <f>SUM(G190)</f>
        <v>0</v>
      </c>
      <c r="H189" s="47">
        <f t="shared" si="91"/>
        <v>0</v>
      </c>
      <c r="I189" s="47">
        <f t="shared" si="91"/>
        <v>0</v>
      </c>
    </row>
    <row r="190" spans="1:9" ht="94.5" hidden="1" x14ac:dyDescent="0.25">
      <c r="A190" s="27" t="s">
        <v>14</v>
      </c>
      <c r="B190" s="28">
        <v>37</v>
      </c>
      <c r="C190" s="29">
        <v>14</v>
      </c>
      <c r="D190" s="30">
        <v>3</v>
      </c>
      <c r="E190" s="31">
        <v>5210600</v>
      </c>
      <c r="F190" s="32">
        <v>0</v>
      </c>
      <c r="G190" s="47">
        <f>SUM(G191)</f>
        <v>0</v>
      </c>
      <c r="H190" s="47">
        <f t="shared" si="91"/>
        <v>0</v>
      </c>
      <c r="I190" s="47">
        <f t="shared" si="91"/>
        <v>0</v>
      </c>
    </row>
    <row r="191" spans="1:9" ht="15.75" hidden="1" x14ac:dyDescent="0.25">
      <c r="A191" s="27" t="s">
        <v>32</v>
      </c>
      <c r="B191" s="28">
        <v>37</v>
      </c>
      <c r="C191" s="29">
        <v>14</v>
      </c>
      <c r="D191" s="30">
        <v>3</v>
      </c>
      <c r="E191" s="31">
        <v>5210600</v>
      </c>
      <c r="F191" s="32">
        <v>17</v>
      </c>
      <c r="G191" s="33">
        <v>0</v>
      </c>
      <c r="H191" s="33">
        <v>0</v>
      </c>
      <c r="I191" s="33">
        <v>0</v>
      </c>
    </row>
    <row r="192" spans="1:9" ht="35.25" hidden="1" customHeight="1" x14ac:dyDescent="0.25">
      <c r="A192" s="414" t="s">
        <v>35</v>
      </c>
      <c r="B192" s="415"/>
      <c r="C192" s="415"/>
      <c r="D192" s="415"/>
      <c r="E192" s="415"/>
      <c r="F192" s="416"/>
      <c r="G192" s="2">
        <f>SUM(G193+G210+G214+G224)</f>
        <v>0</v>
      </c>
      <c r="H192" s="2">
        <f t="shared" ref="H192:I192" si="92">SUM(H193+H210+H214+H224)</f>
        <v>0</v>
      </c>
      <c r="I192" s="2">
        <f t="shared" si="92"/>
        <v>0</v>
      </c>
    </row>
    <row r="193" spans="1:9" s="10" customFormat="1" ht="15.75" hidden="1" x14ac:dyDescent="0.25">
      <c r="A193" s="3" t="s">
        <v>5</v>
      </c>
      <c r="B193" s="4">
        <v>46</v>
      </c>
      <c r="C193" s="5">
        <v>1</v>
      </c>
      <c r="D193" s="6">
        <v>0</v>
      </c>
      <c r="E193" s="7">
        <v>0</v>
      </c>
      <c r="F193" s="8">
        <v>0</v>
      </c>
      <c r="G193" s="9">
        <f>SUM(G194+G197+G202+G205)</f>
        <v>0</v>
      </c>
      <c r="H193" s="9">
        <f t="shared" ref="H193:I193" si="93">SUM(H194+H197+H202+H205)</f>
        <v>0</v>
      </c>
      <c r="I193" s="9">
        <f t="shared" si="93"/>
        <v>0</v>
      </c>
    </row>
    <row r="194" spans="1:9" s="18" customFormat="1" ht="35.25" hidden="1" customHeight="1" x14ac:dyDescent="0.25">
      <c r="A194" s="11" t="s">
        <v>6</v>
      </c>
      <c r="B194" s="12">
        <v>46</v>
      </c>
      <c r="C194" s="13">
        <v>1</v>
      </c>
      <c r="D194" s="14">
        <v>2</v>
      </c>
      <c r="E194" s="15">
        <v>0</v>
      </c>
      <c r="F194" s="16">
        <v>0</v>
      </c>
      <c r="G194" s="17">
        <f>SUM(G195)</f>
        <v>0</v>
      </c>
      <c r="H194" s="17">
        <f t="shared" ref="H194:I195" si="94">SUM(H195)</f>
        <v>0</v>
      </c>
      <c r="I194" s="17">
        <f t="shared" si="94"/>
        <v>0</v>
      </c>
    </row>
    <row r="195" spans="1:9" ht="15.75" hidden="1" x14ac:dyDescent="0.25">
      <c r="A195" s="11" t="s">
        <v>7</v>
      </c>
      <c r="B195" s="12">
        <v>46</v>
      </c>
      <c r="C195" s="13">
        <v>1</v>
      </c>
      <c r="D195" s="14">
        <v>2</v>
      </c>
      <c r="E195" s="15">
        <v>20300</v>
      </c>
      <c r="F195" s="16">
        <v>0</v>
      </c>
      <c r="G195" s="17">
        <f>SUM(G196)</f>
        <v>0</v>
      </c>
      <c r="H195" s="17">
        <f t="shared" si="94"/>
        <v>0</v>
      </c>
      <c r="I195" s="17">
        <f t="shared" si="94"/>
        <v>0</v>
      </c>
    </row>
    <row r="196" spans="1:9" ht="31.5" hidden="1" x14ac:dyDescent="0.25">
      <c r="A196" s="27" t="s">
        <v>8</v>
      </c>
      <c r="B196" s="28">
        <v>46</v>
      </c>
      <c r="C196" s="29">
        <v>1</v>
      </c>
      <c r="D196" s="30">
        <v>2</v>
      </c>
      <c r="E196" s="31">
        <v>20300</v>
      </c>
      <c r="F196" s="32">
        <v>500</v>
      </c>
      <c r="G196" s="33">
        <v>0</v>
      </c>
      <c r="H196" s="33">
        <v>0</v>
      </c>
      <c r="I196" s="33">
        <v>0</v>
      </c>
    </row>
    <row r="197" spans="1:9" ht="94.5" hidden="1" x14ac:dyDescent="0.25">
      <c r="A197" s="34" t="s">
        <v>9</v>
      </c>
      <c r="B197" s="28">
        <v>46</v>
      </c>
      <c r="C197" s="29">
        <v>1</v>
      </c>
      <c r="D197" s="30">
        <v>4</v>
      </c>
      <c r="E197" s="31">
        <v>0</v>
      </c>
      <c r="F197" s="32">
        <v>0</v>
      </c>
      <c r="G197" s="33">
        <f>SUM(G198+G200)</f>
        <v>0</v>
      </c>
      <c r="H197" s="33">
        <f t="shared" ref="H197:I197" si="95">SUM(H198+H200)</f>
        <v>0</v>
      </c>
      <c r="I197" s="33">
        <f t="shared" si="95"/>
        <v>0</v>
      </c>
    </row>
    <row r="198" spans="1:9" ht="15.75" hidden="1" x14ac:dyDescent="0.25">
      <c r="A198" s="34" t="s">
        <v>11</v>
      </c>
      <c r="B198" s="28">
        <v>46</v>
      </c>
      <c r="C198" s="29">
        <v>1</v>
      </c>
      <c r="D198" s="30">
        <v>4</v>
      </c>
      <c r="E198" s="31">
        <v>20400</v>
      </c>
      <c r="F198" s="32">
        <v>0</v>
      </c>
      <c r="G198" s="33">
        <f>SUM(G199)</f>
        <v>0</v>
      </c>
      <c r="H198" s="33">
        <f t="shared" ref="H198:I198" si="96">SUM(H199)</f>
        <v>0</v>
      </c>
      <c r="I198" s="33">
        <f t="shared" si="96"/>
        <v>0</v>
      </c>
    </row>
    <row r="199" spans="1:9" ht="31.5" hidden="1" x14ac:dyDescent="0.25">
      <c r="A199" s="27" t="s">
        <v>8</v>
      </c>
      <c r="B199" s="28">
        <v>46</v>
      </c>
      <c r="C199" s="29">
        <v>1</v>
      </c>
      <c r="D199" s="30">
        <v>4</v>
      </c>
      <c r="E199" s="31">
        <v>20400</v>
      </c>
      <c r="F199" s="32">
        <v>500</v>
      </c>
      <c r="G199" s="33">
        <v>0</v>
      </c>
      <c r="H199" s="33">
        <v>0</v>
      </c>
      <c r="I199" s="33">
        <v>0</v>
      </c>
    </row>
    <row r="200" spans="1:9" ht="31.5" hidden="1" x14ac:dyDescent="0.25">
      <c r="A200" s="34" t="s">
        <v>12</v>
      </c>
      <c r="B200" s="28">
        <v>46</v>
      </c>
      <c r="C200" s="29">
        <v>1</v>
      </c>
      <c r="D200" s="30">
        <v>4</v>
      </c>
      <c r="E200" s="31">
        <v>29500</v>
      </c>
      <c r="F200" s="32">
        <v>0</v>
      </c>
      <c r="G200" s="33">
        <f>SUM(G201)</f>
        <v>0</v>
      </c>
      <c r="H200" s="33">
        <f t="shared" ref="H200:I200" si="97">SUM(H201)</f>
        <v>0</v>
      </c>
      <c r="I200" s="33">
        <f t="shared" si="97"/>
        <v>0</v>
      </c>
    </row>
    <row r="201" spans="1:9" ht="31.5" hidden="1" x14ac:dyDescent="0.25">
      <c r="A201" s="27" t="s">
        <v>8</v>
      </c>
      <c r="B201" s="42">
        <v>46</v>
      </c>
      <c r="C201" s="43">
        <v>1</v>
      </c>
      <c r="D201" s="44">
        <v>4</v>
      </c>
      <c r="E201" s="45">
        <v>29500</v>
      </c>
      <c r="F201" s="46">
        <v>500</v>
      </c>
      <c r="G201" s="33">
        <v>0</v>
      </c>
      <c r="H201" s="33">
        <v>0</v>
      </c>
      <c r="I201" s="33">
        <v>0</v>
      </c>
    </row>
    <row r="202" spans="1:9" ht="15.75" hidden="1" x14ac:dyDescent="0.25">
      <c r="A202" s="48" t="s">
        <v>15</v>
      </c>
      <c r="B202" s="42">
        <v>46</v>
      </c>
      <c r="C202" s="43">
        <v>1</v>
      </c>
      <c r="D202" s="44">
        <v>11</v>
      </c>
      <c r="E202" s="45">
        <v>0</v>
      </c>
      <c r="F202" s="46">
        <v>0</v>
      </c>
      <c r="G202" s="33">
        <f>SUM(G203)</f>
        <v>0</v>
      </c>
      <c r="H202" s="33">
        <f t="shared" ref="H202:I203" si="98">SUM(H203)</f>
        <v>0</v>
      </c>
      <c r="I202" s="33">
        <f t="shared" si="98"/>
        <v>0</v>
      </c>
    </row>
    <row r="203" spans="1:9" ht="31.5" hidden="1" x14ac:dyDescent="0.25">
      <c r="A203" s="48" t="s">
        <v>16</v>
      </c>
      <c r="B203" s="42">
        <v>46</v>
      </c>
      <c r="C203" s="43">
        <v>1</v>
      </c>
      <c r="D203" s="44">
        <v>11</v>
      </c>
      <c r="E203" s="45">
        <v>700500</v>
      </c>
      <c r="F203" s="46">
        <v>0</v>
      </c>
      <c r="G203" s="33">
        <f>SUM(G204)</f>
        <v>0</v>
      </c>
      <c r="H203" s="33">
        <f t="shared" si="98"/>
        <v>0</v>
      </c>
      <c r="I203" s="33">
        <f t="shared" si="98"/>
        <v>0</v>
      </c>
    </row>
    <row r="204" spans="1:9" ht="15.75" hidden="1" x14ac:dyDescent="0.25">
      <c r="A204" s="27" t="s">
        <v>17</v>
      </c>
      <c r="B204" s="28">
        <v>46</v>
      </c>
      <c r="C204" s="29">
        <v>1</v>
      </c>
      <c r="D204" s="30">
        <v>11</v>
      </c>
      <c r="E204" s="31">
        <v>700500</v>
      </c>
      <c r="F204" s="32">
        <v>13</v>
      </c>
      <c r="G204" s="33">
        <v>0</v>
      </c>
      <c r="H204" s="33">
        <v>0</v>
      </c>
      <c r="I204" s="33">
        <v>0</v>
      </c>
    </row>
    <row r="205" spans="1:9" s="59" customFormat="1" ht="15.75" hidden="1" x14ac:dyDescent="0.25">
      <c r="A205" s="27" t="s">
        <v>18</v>
      </c>
      <c r="B205" s="28">
        <v>46</v>
      </c>
      <c r="C205" s="29">
        <v>1</v>
      </c>
      <c r="D205" s="30">
        <v>13</v>
      </c>
      <c r="E205" s="31">
        <v>0</v>
      </c>
      <c r="F205" s="32">
        <v>0</v>
      </c>
      <c r="G205" s="33">
        <f>SUM(G206+G208)</f>
        <v>0</v>
      </c>
      <c r="H205" s="33">
        <f t="shared" ref="H205:I205" si="99">SUM(H206+H208)</f>
        <v>0</v>
      </c>
      <c r="I205" s="33">
        <f t="shared" si="99"/>
        <v>0</v>
      </c>
    </row>
    <row r="206" spans="1:9" ht="31.5" hidden="1" x14ac:dyDescent="0.25">
      <c r="A206" s="27" t="s">
        <v>19</v>
      </c>
      <c r="B206" s="28">
        <v>46</v>
      </c>
      <c r="C206" s="29">
        <v>1</v>
      </c>
      <c r="D206" s="30">
        <v>13</v>
      </c>
      <c r="E206" s="31">
        <v>29900</v>
      </c>
      <c r="F206" s="32">
        <v>0</v>
      </c>
      <c r="G206" s="33">
        <f>SUM(G207)</f>
        <v>0</v>
      </c>
      <c r="H206" s="33">
        <f t="shared" ref="H206:I206" si="100">SUM(H207)</f>
        <v>0</v>
      </c>
      <c r="I206" s="33">
        <f t="shared" si="100"/>
        <v>0</v>
      </c>
    </row>
    <row r="207" spans="1:9" ht="31.5" hidden="1" x14ac:dyDescent="0.25">
      <c r="A207" s="27" t="s">
        <v>8</v>
      </c>
      <c r="B207" s="28">
        <v>46</v>
      </c>
      <c r="C207" s="29">
        <v>1</v>
      </c>
      <c r="D207" s="30">
        <v>13</v>
      </c>
      <c r="E207" s="31">
        <v>29900</v>
      </c>
      <c r="F207" s="32">
        <v>500</v>
      </c>
      <c r="G207" s="33">
        <v>0</v>
      </c>
      <c r="H207" s="33">
        <v>0</v>
      </c>
      <c r="I207" s="33">
        <v>0</v>
      </c>
    </row>
    <row r="208" spans="1:9" ht="15.75" hidden="1" x14ac:dyDescent="0.25">
      <c r="A208" s="27" t="s">
        <v>17</v>
      </c>
      <c r="B208" s="28">
        <v>46</v>
      </c>
      <c r="C208" s="29">
        <v>1</v>
      </c>
      <c r="D208" s="30">
        <v>13</v>
      </c>
      <c r="E208" s="31">
        <v>920000</v>
      </c>
      <c r="F208" s="32">
        <v>0</v>
      </c>
      <c r="G208" s="33">
        <f>SUM(G209)</f>
        <v>0</v>
      </c>
      <c r="H208" s="33">
        <f t="shared" ref="H208:I208" si="101">SUM(H209)</f>
        <v>0</v>
      </c>
      <c r="I208" s="33">
        <f t="shared" si="101"/>
        <v>0</v>
      </c>
    </row>
    <row r="209" spans="1:9" ht="31.5" hidden="1" x14ac:dyDescent="0.25">
      <c r="A209" s="27" t="s">
        <v>8</v>
      </c>
      <c r="B209" s="28">
        <v>46</v>
      </c>
      <c r="C209" s="29">
        <v>1</v>
      </c>
      <c r="D209" s="30">
        <v>13</v>
      </c>
      <c r="E209" s="31">
        <v>920000</v>
      </c>
      <c r="F209" s="32">
        <v>500</v>
      </c>
      <c r="G209" s="33">
        <v>0</v>
      </c>
      <c r="H209" s="33">
        <v>0</v>
      </c>
      <c r="I209" s="33">
        <v>0</v>
      </c>
    </row>
    <row r="210" spans="1:9" s="10" customFormat="1" ht="15.75" hidden="1" x14ac:dyDescent="0.25">
      <c r="A210" s="50" t="s">
        <v>78</v>
      </c>
      <c r="B210" s="51">
        <v>46</v>
      </c>
      <c r="C210" s="52">
        <v>2</v>
      </c>
      <c r="D210" s="53">
        <v>0</v>
      </c>
      <c r="E210" s="54">
        <v>0</v>
      </c>
      <c r="F210" s="55">
        <v>0</v>
      </c>
      <c r="G210" s="56">
        <f>SUM(G211)</f>
        <v>0</v>
      </c>
      <c r="H210" s="56">
        <f t="shared" ref="H210:I212" si="102">SUM(H211)</f>
        <v>0</v>
      </c>
      <c r="I210" s="56">
        <f t="shared" si="102"/>
        <v>0</v>
      </c>
    </row>
    <row r="211" spans="1:9" ht="35.25" hidden="1" customHeight="1" x14ac:dyDescent="0.25">
      <c r="A211" s="34" t="s">
        <v>79</v>
      </c>
      <c r="B211" s="28">
        <v>46</v>
      </c>
      <c r="C211" s="29">
        <v>2</v>
      </c>
      <c r="D211" s="30">
        <v>3</v>
      </c>
      <c r="E211" s="31">
        <v>0</v>
      </c>
      <c r="F211" s="32">
        <v>0</v>
      </c>
      <c r="G211" s="33">
        <f>SUM(G212)</f>
        <v>0</v>
      </c>
      <c r="H211" s="33">
        <f t="shared" si="102"/>
        <v>0</v>
      </c>
      <c r="I211" s="33">
        <f t="shared" si="102"/>
        <v>0</v>
      </c>
    </row>
    <row r="212" spans="1:9" ht="47.25" hidden="1" x14ac:dyDescent="0.25">
      <c r="A212" s="34" t="s">
        <v>195</v>
      </c>
      <c r="B212" s="28">
        <v>46</v>
      </c>
      <c r="C212" s="29">
        <v>2</v>
      </c>
      <c r="D212" s="30">
        <v>3</v>
      </c>
      <c r="E212" s="31">
        <v>13600</v>
      </c>
      <c r="F212" s="32">
        <v>0</v>
      </c>
      <c r="G212" s="33">
        <f>SUM(G213)</f>
        <v>0</v>
      </c>
      <c r="H212" s="33">
        <f t="shared" si="102"/>
        <v>0</v>
      </c>
      <c r="I212" s="33">
        <f t="shared" si="102"/>
        <v>0</v>
      </c>
    </row>
    <row r="213" spans="1:9" ht="31.5" hidden="1" x14ac:dyDescent="0.25">
      <c r="A213" s="27" t="s">
        <v>8</v>
      </c>
      <c r="B213" s="28">
        <v>46</v>
      </c>
      <c r="C213" s="29">
        <v>2</v>
      </c>
      <c r="D213" s="30">
        <v>3</v>
      </c>
      <c r="E213" s="31">
        <v>13600</v>
      </c>
      <c r="F213" s="32">
        <v>500</v>
      </c>
      <c r="G213" s="47"/>
      <c r="H213" s="47"/>
      <c r="I213" s="47"/>
    </row>
    <row r="214" spans="1:9" s="10" customFormat="1" ht="15.75" hidden="1" x14ac:dyDescent="0.25">
      <c r="A214" s="50" t="s">
        <v>23</v>
      </c>
      <c r="B214" s="51">
        <v>46</v>
      </c>
      <c r="C214" s="52">
        <v>5</v>
      </c>
      <c r="D214" s="53">
        <v>0</v>
      </c>
      <c r="E214" s="54">
        <v>0</v>
      </c>
      <c r="F214" s="55">
        <v>0</v>
      </c>
      <c r="G214" s="56">
        <f>SUM(G215)</f>
        <v>0</v>
      </c>
      <c r="H214" s="56">
        <f t="shared" ref="H214:I214" si="103">SUM(H215)</f>
        <v>0</v>
      </c>
      <c r="I214" s="56">
        <f t="shared" si="103"/>
        <v>0</v>
      </c>
    </row>
    <row r="215" spans="1:9" ht="15.75" hidden="1" x14ac:dyDescent="0.25">
      <c r="A215" s="34" t="s">
        <v>24</v>
      </c>
      <c r="B215" s="28">
        <v>46</v>
      </c>
      <c r="C215" s="29">
        <v>5</v>
      </c>
      <c r="D215" s="30">
        <v>3</v>
      </c>
      <c r="E215" s="31">
        <v>0</v>
      </c>
      <c r="F215" s="32">
        <v>0</v>
      </c>
      <c r="G215" s="47">
        <f>SUM(G216+G218+G220+G222)</f>
        <v>0</v>
      </c>
      <c r="H215" s="47">
        <f t="shared" ref="H215:I215" si="104">SUM(H216+H218+H220+H222)</f>
        <v>0</v>
      </c>
      <c r="I215" s="47">
        <f t="shared" si="104"/>
        <v>0</v>
      </c>
    </row>
    <row r="216" spans="1:9" ht="15.75" hidden="1" x14ac:dyDescent="0.25">
      <c r="A216" s="34" t="s">
        <v>25</v>
      </c>
      <c r="B216" s="28">
        <v>46</v>
      </c>
      <c r="C216" s="29">
        <v>5</v>
      </c>
      <c r="D216" s="30">
        <v>3</v>
      </c>
      <c r="E216" s="31">
        <v>6000100</v>
      </c>
      <c r="F216" s="32">
        <v>0</v>
      </c>
      <c r="G216" s="47">
        <f>SUM(G217)</f>
        <v>0</v>
      </c>
      <c r="H216" s="47">
        <f t="shared" ref="H216:I216" si="105">SUM(H217)</f>
        <v>0</v>
      </c>
      <c r="I216" s="47">
        <f t="shared" si="105"/>
        <v>0</v>
      </c>
    </row>
    <row r="217" spans="1:9" ht="31.5" hidden="1" x14ac:dyDescent="0.25">
      <c r="A217" s="27" t="s">
        <v>8</v>
      </c>
      <c r="B217" s="28">
        <v>46</v>
      </c>
      <c r="C217" s="29">
        <v>5</v>
      </c>
      <c r="D217" s="30">
        <v>3</v>
      </c>
      <c r="E217" s="31">
        <v>6000100</v>
      </c>
      <c r="F217" s="32">
        <v>500</v>
      </c>
      <c r="G217" s="47">
        <v>0</v>
      </c>
      <c r="H217" s="47">
        <v>0</v>
      </c>
      <c r="I217" s="47">
        <v>0</v>
      </c>
    </row>
    <row r="218" spans="1:9" ht="15.75" hidden="1" x14ac:dyDescent="0.25">
      <c r="A218" s="27" t="s">
        <v>26</v>
      </c>
      <c r="B218" s="28">
        <v>46</v>
      </c>
      <c r="C218" s="29">
        <v>5</v>
      </c>
      <c r="D218" s="30">
        <v>3</v>
      </c>
      <c r="E218" s="31">
        <v>6000300</v>
      </c>
      <c r="F218" s="32">
        <v>0</v>
      </c>
      <c r="G218" s="47">
        <f>SUM(G219)</f>
        <v>0</v>
      </c>
      <c r="H218" s="47">
        <f t="shared" ref="H218:I218" si="106">SUM(H219)</f>
        <v>0</v>
      </c>
      <c r="I218" s="47">
        <f t="shared" si="106"/>
        <v>0</v>
      </c>
    </row>
    <row r="219" spans="1:9" ht="31.5" hidden="1" x14ac:dyDescent="0.25">
      <c r="A219" s="27" t="s">
        <v>8</v>
      </c>
      <c r="B219" s="28">
        <v>46</v>
      </c>
      <c r="C219" s="29">
        <v>5</v>
      </c>
      <c r="D219" s="30">
        <v>3</v>
      </c>
      <c r="E219" s="31">
        <v>6000300</v>
      </c>
      <c r="F219" s="32">
        <v>500</v>
      </c>
      <c r="G219" s="47">
        <v>0</v>
      </c>
      <c r="H219" s="47">
        <v>0</v>
      </c>
      <c r="I219" s="47">
        <v>0</v>
      </c>
    </row>
    <row r="220" spans="1:9" ht="31.5" hidden="1" x14ac:dyDescent="0.25">
      <c r="A220" s="27" t="s">
        <v>27</v>
      </c>
      <c r="B220" s="28">
        <v>46</v>
      </c>
      <c r="C220" s="29">
        <v>5</v>
      </c>
      <c r="D220" s="30">
        <v>3</v>
      </c>
      <c r="E220" s="31">
        <v>6000400</v>
      </c>
      <c r="F220" s="32">
        <v>0</v>
      </c>
      <c r="G220" s="47">
        <f>SUM(G221)</f>
        <v>0</v>
      </c>
      <c r="H220" s="47">
        <f t="shared" ref="H220:I220" si="107">SUM(H221)</f>
        <v>0</v>
      </c>
      <c r="I220" s="47">
        <f t="shared" si="107"/>
        <v>0</v>
      </c>
    </row>
    <row r="221" spans="1:9" ht="31.5" hidden="1" x14ac:dyDescent="0.25">
      <c r="A221" s="27" t="s">
        <v>8</v>
      </c>
      <c r="B221" s="28">
        <v>46</v>
      </c>
      <c r="C221" s="29">
        <v>5</v>
      </c>
      <c r="D221" s="30">
        <v>3</v>
      </c>
      <c r="E221" s="31">
        <v>6000400</v>
      </c>
      <c r="F221" s="32">
        <v>500</v>
      </c>
      <c r="G221" s="47">
        <v>0</v>
      </c>
      <c r="H221" s="47">
        <v>0</v>
      </c>
      <c r="I221" s="47">
        <v>0</v>
      </c>
    </row>
    <row r="222" spans="1:9" ht="31.5" hidden="1" x14ac:dyDescent="0.25">
      <c r="A222" s="27" t="s">
        <v>28</v>
      </c>
      <c r="B222" s="28">
        <v>46</v>
      </c>
      <c r="C222" s="29">
        <v>5</v>
      </c>
      <c r="D222" s="30">
        <v>3</v>
      </c>
      <c r="E222" s="31">
        <v>6000500</v>
      </c>
      <c r="F222" s="32">
        <v>0</v>
      </c>
      <c r="G222" s="47">
        <f>SUM(G223)</f>
        <v>0</v>
      </c>
      <c r="H222" s="47">
        <f t="shared" ref="H222:I222" si="108">SUM(H223)</f>
        <v>0</v>
      </c>
      <c r="I222" s="47">
        <f t="shared" si="108"/>
        <v>0</v>
      </c>
    </row>
    <row r="223" spans="1:9" ht="31.5" hidden="1" x14ac:dyDescent="0.25">
      <c r="A223" s="27" t="s">
        <v>8</v>
      </c>
      <c r="B223" s="28">
        <v>46</v>
      </c>
      <c r="C223" s="29">
        <v>5</v>
      </c>
      <c r="D223" s="30">
        <v>3</v>
      </c>
      <c r="E223" s="31">
        <v>6000500</v>
      </c>
      <c r="F223" s="32">
        <v>500</v>
      </c>
      <c r="G223" s="47">
        <v>0</v>
      </c>
      <c r="H223" s="47">
        <v>0</v>
      </c>
      <c r="I223" s="47">
        <v>0</v>
      </c>
    </row>
    <row r="224" spans="1:9" s="10" customFormat="1" ht="15.75" hidden="1" x14ac:dyDescent="0.25">
      <c r="A224" s="50" t="s">
        <v>75</v>
      </c>
      <c r="B224" s="51">
        <v>46</v>
      </c>
      <c r="C224" s="52">
        <v>14</v>
      </c>
      <c r="D224" s="53">
        <v>0</v>
      </c>
      <c r="E224" s="54">
        <v>0</v>
      </c>
      <c r="F224" s="55">
        <v>0</v>
      </c>
      <c r="G224" s="56">
        <f>SUM(G225)</f>
        <v>0</v>
      </c>
      <c r="H224" s="56">
        <f t="shared" ref="H224:I226" si="109">SUM(H225)</f>
        <v>0</v>
      </c>
      <c r="I224" s="56">
        <f t="shared" si="109"/>
        <v>0</v>
      </c>
    </row>
    <row r="225" spans="1:9" ht="63" hidden="1" x14ac:dyDescent="0.25">
      <c r="A225" s="34" t="s">
        <v>13</v>
      </c>
      <c r="B225" s="28">
        <v>46</v>
      </c>
      <c r="C225" s="29">
        <v>14</v>
      </c>
      <c r="D225" s="30">
        <v>3</v>
      </c>
      <c r="E225" s="31">
        <v>0</v>
      </c>
      <c r="F225" s="32">
        <v>0</v>
      </c>
      <c r="G225" s="47">
        <f>SUM(G226)</f>
        <v>0</v>
      </c>
      <c r="H225" s="47">
        <f t="shared" si="109"/>
        <v>0</v>
      </c>
      <c r="I225" s="47">
        <f t="shared" si="109"/>
        <v>0</v>
      </c>
    </row>
    <row r="226" spans="1:9" ht="94.5" hidden="1" x14ac:dyDescent="0.25">
      <c r="A226" s="27" t="s">
        <v>14</v>
      </c>
      <c r="B226" s="28">
        <v>46</v>
      </c>
      <c r="C226" s="29">
        <v>14</v>
      </c>
      <c r="D226" s="30">
        <v>3</v>
      </c>
      <c r="E226" s="31">
        <v>5210600</v>
      </c>
      <c r="F226" s="32">
        <v>0</v>
      </c>
      <c r="G226" s="47">
        <f>SUM(G227)</f>
        <v>0</v>
      </c>
      <c r="H226" s="47">
        <f t="shared" si="109"/>
        <v>0</v>
      </c>
      <c r="I226" s="47">
        <f t="shared" si="109"/>
        <v>0</v>
      </c>
    </row>
    <row r="227" spans="1:9" ht="15.75" hidden="1" x14ac:dyDescent="0.25">
      <c r="A227" s="27" t="s">
        <v>32</v>
      </c>
      <c r="B227" s="28">
        <v>46</v>
      </c>
      <c r="C227" s="29">
        <v>14</v>
      </c>
      <c r="D227" s="30">
        <v>3</v>
      </c>
      <c r="E227" s="31">
        <v>5210600</v>
      </c>
      <c r="F227" s="32">
        <v>17</v>
      </c>
      <c r="G227" s="33">
        <v>0</v>
      </c>
      <c r="H227" s="33">
        <v>0</v>
      </c>
      <c r="I227" s="33">
        <v>0</v>
      </c>
    </row>
    <row r="228" spans="1:9" ht="35.25" hidden="1" customHeight="1" x14ac:dyDescent="0.25">
      <c r="A228" s="414" t="s">
        <v>36</v>
      </c>
      <c r="B228" s="415"/>
      <c r="C228" s="415"/>
      <c r="D228" s="415"/>
      <c r="E228" s="415"/>
      <c r="F228" s="416"/>
      <c r="G228" s="2">
        <f>SUM(G229+G246+G250+G260)</f>
        <v>0</v>
      </c>
      <c r="H228" s="2">
        <f t="shared" ref="H228:I228" si="110">SUM(H229+H246+H250+H260)</f>
        <v>0</v>
      </c>
      <c r="I228" s="2">
        <f t="shared" si="110"/>
        <v>0</v>
      </c>
    </row>
    <row r="229" spans="1:9" s="10" customFormat="1" ht="15.75" hidden="1" x14ac:dyDescent="0.25">
      <c r="A229" s="3" t="s">
        <v>5</v>
      </c>
      <c r="B229" s="4">
        <v>47</v>
      </c>
      <c r="C229" s="5">
        <v>1</v>
      </c>
      <c r="D229" s="6">
        <v>0</v>
      </c>
      <c r="E229" s="7">
        <v>0</v>
      </c>
      <c r="F229" s="8">
        <v>0</v>
      </c>
      <c r="G229" s="9">
        <f>SUM(G230+G233+G238+G241)</f>
        <v>0</v>
      </c>
      <c r="H229" s="9">
        <f t="shared" ref="H229:I229" si="111">SUM(H230+H233+H238+H241)</f>
        <v>0</v>
      </c>
      <c r="I229" s="9">
        <f t="shared" si="111"/>
        <v>0</v>
      </c>
    </row>
    <row r="230" spans="1:9" s="18" customFormat="1" ht="35.25" hidden="1" customHeight="1" x14ac:dyDescent="0.25">
      <c r="A230" s="11" t="s">
        <v>6</v>
      </c>
      <c r="B230" s="12">
        <v>47</v>
      </c>
      <c r="C230" s="13">
        <v>1</v>
      </c>
      <c r="D230" s="14">
        <v>2</v>
      </c>
      <c r="E230" s="15">
        <v>0</v>
      </c>
      <c r="F230" s="16">
        <v>0</v>
      </c>
      <c r="G230" s="17">
        <f>SUM(G231)</f>
        <v>0</v>
      </c>
      <c r="H230" s="17">
        <f t="shared" ref="H230:I231" si="112">SUM(H231)</f>
        <v>0</v>
      </c>
      <c r="I230" s="17">
        <f t="shared" si="112"/>
        <v>0</v>
      </c>
    </row>
    <row r="231" spans="1:9" ht="15.75" hidden="1" x14ac:dyDescent="0.25">
      <c r="A231" s="11" t="s">
        <v>7</v>
      </c>
      <c r="B231" s="12">
        <v>47</v>
      </c>
      <c r="C231" s="13">
        <v>1</v>
      </c>
      <c r="D231" s="14">
        <v>2</v>
      </c>
      <c r="E231" s="15">
        <v>20300</v>
      </c>
      <c r="F231" s="16">
        <v>0</v>
      </c>
      <c r="G231" s="17">
        <f>SUM(G232)</f>
        <v>0</v>
      </c>
      <c r="H231" s="17">
        <f t="shared" si="112"/>
        <v>0</v>
      </c>
      <c r="I231" s="17">
        <f t="shared" si="112"/>
        <v>0</v>
      </c>
    </row>
    <row r="232" spans="1:9" ht="31.5" hidden="1" x14ac:dyDescent="0.25">
      <c r="A232" s="27" t="s">
        <v>8</v>
      </c>
      <c r="B232" s="28">
        <v>47</v>
      </c>
      <c r="C232" s="29">
        <v>1</v>
      </c>
      <c r="D232" s="30">
        <v>2</v>
      </c>
      <c r="E232" s="31">
        <v>20300</v>
      </c>
      <c r="F232" s="32">
        <v>500</v>
      </c>
      <c r="G232" s="33">
        <v>0</v>
      </c>
      <c r="H232" s="33">
        <v>0</v>
      </c>
      <c r="I232" s="33">
        <v>0</v>
      </c>
    </row>
    <row r="233" spans="1:9" ht="94.5" hidden="1" x14ac:dyDescent="0.25">
      <c r="A233" s="34" t="s">
        <v>9</v>
      </c>
      <c r="B233" s="28">
        <v>47</v>
      </c>
      <c r="C233" s="29">
        <v>1</v>
      </c>
      <c r="D233" s="30">
        <v>4</v>
      </c>
      <c r="E233" s="31">
        <v>0</v>
      </c>
      <c r="F233" s="32">
        <v>0</v>
      </c>
      <c r="G233" s="33">
        <f>SUM(G234+G236)</f>
        <v>0</v>
      </c>
      <c r="H233" s="33">
        <f t="shared" ref="H233:I233" si="113">SUM(H234+H236)</f>
        <v>0</v>
      </c>
      <c r="I233" s="33">
        <f t="shared" si="113"/>
        <v>0</v>
      </c>
    </row>
    <row r="234" spans="1:9" ht="15.75" hidden="1" x14ac:dyDescent="0.25">
      <c r="A234" s="34" t="s">
        <v>11</v>
      </c>
      <c r="B234" s="28">
        <v>47</v>
      </c>
      <c r="C234" s="29">
        <v>1</v>
      </c>
      <c r="D234" s="30">
        <v>4</v>
      </c>
      <c r="E234" s="31">
        <v>20400</v>
      </c>
      <c r="F234" s="32">
        <v>0</v>
      </c>
      <c r="G234" s="33">
        <f>SUM(G235)</f>
        <v>0</v>
      </c>
      <c r="H234" s="33">
        <f t="shared" ref="H234:I234" si="114">SUM(H235)</f>
        <v>0</v>
      </c>
      <c r="I234" s="33">
        <f t="shared" si="114"/>
        <v>0</v>
      </c>
    </row>
    <row r="235" spans="1:9" ht="31.5" hidden="1" x14ac:dyDescent="0.25">
      <c r="A235" s="27" t="s">
        <v>8</v>
      </c>
      <c r="B235" s="28">
        <v>47</v>
      </c>
      <c r="C235" s="29">
        <v>1</v>
      </c>
      <c r="D235" s="30">
        <v>4</v>
      </c>
      <c r="E235" s="31">
        <v>20400</v>
      </c>
      <c r="F235" s="32">
        <v>500</v>
      </c>
      <c r="G235" s="33">
        <v>0</v>
      </c>
      <c r="H235" s="33">
        <v>0</v>
      </c>
      <c r="I235" s="33">
        <v>0</v>
      </c>
    </row>
    <row r="236" spans="1:9" ht="31.5" hidden="1" x14ac:dyDescent="0.25">
      <c r="A236" s="34" t="s">
        <v>12</v>
      </c>
      <c r="B236" s="28">
        <v>47</v>
      </c>
      <c r="C236" s="29">
        <v>1</v>
      </c>
      <c r="D236" s="30">
        <v>4</v>
      </c>
      <c r="E236" s="31">
        <v>29500</v>
      </c>
      <c r="F236" s="32">
        <v>0</v>
      </c>
      <c r="G236" s="33">
        <f>SUM(G237)</f>
        <v>0</v>
      </c>
      <c r="H236" s="33">
        <f t="shared" ref="H236:I236" si="115">SUM(H237)</f>
        <v>0</v>
      </c>
      <c r="I236" s="33">
        <f t="shared" si="115"/>
        <v>0</v>
      </c>
    </row>
    <row r="237" spans="1:9" ht="31.5" hidden="1" x14ac:dyDescent="0.25">
      <c r="A237" s="27" t="s">
        <v>8</v>
      </c>
      <c r="B237" s="42">
        <v>47</v>
      </c>
      <c r="C237" s="43">
        <v>1</v>
      </c>
      <c r="D237" s="44">
        <v>4</v>
      </c>
      <c r="E237" s="45">
        <v>29500</v>
      </c>
      <c r="F237" s="46">
        <v>500</v>
      </c>
      <c r="G237" s="33">
        <v>0</v>
      </c>
      <c r="H237" s="33">
        <v>0</v>
      </c>
      <c r="I237" s="33">
        <v>0</v>
      </c>
    </row>
    <row r="238" spans="1:9" ht="15.75" hidden="1" x14ac:dyDescent="0.25">
      <c r="A238" s="48" t="s">
        <v>15</v>
      </c>
      <c r="B238" s="42">
        <v>47</v>
      </c>
      <c r="C238" s="43">
        <v>1</v>
      </c>
      <c r="D238" s="44">
        <v>11</v>
      </c>
      <c r="E238" s="45">
        <v>0</v>
      </c>
      <c r="F238" s="46">
        <v>0</v>
      </c>
      <c r="G238" s="33">
        <f>SUM(G239)</f>
        <v>0</v>
      </c>
      <c r="H238" s="33">
        <f t="shared" ref="H238:I239" si="116">SUM(H239)</f>
        <v>0</v>
      </c>
      <c r="I238" s="33">
        <f t="shared" si="116"/>
        <v>0</v>
      </c>
    </row>
    <row r="239" spans="1:9" ht="31.5" hidden="1" x14ac:dyDescent="0.25">
      <c r="A239" s="48" t="s">
        <v>16</v>
      </c>
      <c r="B239" s="42">
        <v>47</v>
      </c>
      <c r="C239" s="43">
        <v>1</v>
      </c>
      <c r="D239" s="44">
        <v>11</v>
      </c>
      <c r="E239" s="45">
        <v>700500</v>
      </c>
      <c r="F239" s="46">
        <v>0</v>
      </c>
      <c r="G239" s="33">
        <f>SUM(G240)</f>
        <v>0</v>
      </c>
      <c r="H239" s="33">
        <f t="shared" si="116"/>
        <v>0</v>
      </c>
      <c r="I239" s="33">
        <f t="shared" si="116"/>
        <v>0</v>
      </c>
    </row>
    <row r="240" spans="1:9" ht="15.75" hidden="1" x14ac:dyDescent="0.25">
      <c r="A240" s="27" t="s">
        <v>17</v>
      </c>
      <c r="B240" s="28">
        <v>47</v>
      </c>
      <c r="C240" s="29">
        <v>1</v>
      </c>
      <c r="D240" s="30">
        <v>11</v>
      </c>
      <c r="E240" s="31">
        <v>700500</v>
      </c>
      <c r="F240" s="32">
        <v>13</v>
      </c>
      <c r="G240" s="33">
        <v>0</v>
      </c>
      <c r="H240" s="33">
        <v>0</v>
      </c>
      <c r="I240" s="33">
        <v>0</v>
      </c>
    </row>
    <row r="241" spans="1:9" s="59" customFormat="1" ht="15.75" hidden="1" x14ac:dyDescent="0.25">
      <c r="A241" s="27" t="s">
        <v>18</v>
      </c>
      <c r="B241" s="28">
        <v>47</v>
      </c>
      <c r="C241" s="29">
        <v>1</v>
      </c>
      <c r="D241" s="30">
        <v>13</v>
      </c>
      <c r="E241" s="31">
        <v>0</v>
      </c>
      <c r="F241" s="32">
        <v>0</v>
      </c>
      <c r="G241" s="33">
        <f>SUM(G242+G244)</f>
        <v>0</v>
      </c>
      <c r="H241" s="33">
        <f t="shared" ref="H241:I241" si="117">SUM(H242+H244)</f>
        <v>0</v>
      </c>
      <c r="I241" s="33">
        <f t="shared" si="117"/>
        <v>0</v>
      </c>
    </row>
    <row r="242" spans="1:9" ht="31.5" hidden="1" x14ac:dyDescent="0.25">
      <c r="A242" s="27" t="s">
        <v>19</v>
      </c>
      <c r="B242" s="28">
        <v>47</v>
      </c>
      <c r="C242" s="29">
        <v>1</v>
      </c>
      <c r="D242" s="30">
        <v>13</v>
      </c>
      <c r="E242" s="31">
        <v>29900</v>
      </c>
      <c r="F242" s="32">
        <v>0</v>
      </c>
      <c r="G242" s="33">
        <f>SUM(G243)</f>
        <v>0</v>
      </c>
      <c r="H242" s="33">
        <f t="shared" ref="H242:I242" si="118">SUM(H243)</f>
        <v>0</v>
      </c>
      <c r="I242" s="33">
        <f t="shared" si="118"/>
        <v>0</v>
      </c>
    </row>
    <row r="243" spans="1:9" ht="31.5" hidden="1" x14ac:dyDescent="0.25">
      <c r="A243" s="27" t="s">
        <v>8</v>
      </c>
      <c r="B243" s="28">
        <v>47</v>
      </c>
      <c r="C243" s="29">
        <v>1</v>
      </c>
      <c r="D243" s="30">
        <v>13</v>
      </c>
      <c r="E243" s="31">
        <v>29900</v>
      </c>
      <c r="F243" s="32">
        <v>500</v>
      </c>
      <c r="G243" s="33">
        <v>0</v>
      </c>
      <c r="H243" s="33">
        <v>0</v>
      </c>
      <c r="I243" s="33">
        <v>0</v>
      </c>
    </row>
    <row r="244" spans="1:9" ht="15.75" hidden="1" x14ac:dyDescent="0.25">
      <c r="A244" s="27" t="s">
        <v>17</v>
      </c>
      <c r="B244" s="28">
        <v>47</v>
      </c>
      <c r="C244" s="29">
        <v>1</v>
      </c>
      <c r="D244" s="30">
        <v>13</v>
      </c>
      <c r="E244" s="31">
        <v>920000</v>
      </c>
      <c r="F244" s="32">
        <v>0</v>
      </c>
      <c r="G244" s="33">
        <f>SUM(G245)</f>
        <v>0</v>
      </c>
      <c r="H244" s="33">
        <f t="shared" ref="H244:I244" si="119">SUM(H245)</f>
        <v>0</v>
      </c>
      <c r="I244" s="33">
        <f t="shared" si="119"/>
        <v>0</v>
      </c>
    </row>
    <row r="245" spans="1:9" ht="31.5" hidden="1" x14ac:dyDescent="0.25">
      <c r="A245" s="27" t="s">
        <v>8</v>
      </c>
      <c r="B245" s="28">
        <v>47</v>
      </c>
      <c r="C245" s="29">
        <v>1</v>
      </c>
      <c r="D245" s="30">
        <v>13</v>
      </c>
      <c r="E245" s="31">
        <v>920000</v>
      </c>
      <c r="F245" s="32">
        <v>500</v>
      </c>
      <c r="G245" s="33">
        <v>0</v>
      </c>
      <c r="H245" s="33">
        <v>0</v>
      </c>
      <c r="I245" s="33">
        <v>0</v>
      </c>
    </row>
    <row r="246" spans="1:9" s="10" customFormat="1" ht="15.75" hidden="1" x14ac:dyDescent="0.25">
      <c r="A246" s="50" t="s">
        <v>78</v>
      </c>
      <c r="B246" s="51">
        <v>47</v>
      </c>
      <c r="C246" s="52">
        <v>2</v>
      </c>
      <c r="D246" s="53">
        <v>0</v>
      </c>
      <c r="E246" s="54">
        <v>0</v>
      </c>
      <c r="F246" s="55">
        <v>0</v>
      </c>
      <c r="G246" s="56">
        <f>SUM(G247)</f>
        <v>0</v>
      </c>
      <c r="H246" s="56">
        <f t="shared" ref="H246:I248" si="120">SUM(H247)</f>
        <v>0</v>
      </c>
      <c r="I246" s="56">
        <f t="shared" si="120"/>
        <v>0</v>
      </c>
    </row>
    <row r="247" spans="1:9" ht="35.25" hidden="1" customHeight="1" x14ac:dyDescent="0.25">
      <c r="A247" s="34" t="s">
        <v>79</v>
      </c>
      <c r="B247" s="28">
        <v>47</v>
      </c>
      <c r="C247" s="29">
        <v>2</v>
      </c>
      <c r="D247" s="30">
        <v>3</v>
      </c>
      <c r="E247" s="31">
        <v>0</v>
      </c>
      <c r="F247" s="32">
        <v>0</v>
      </c>
      <c r="G247" s="33">
        <f>SUM(G248)</f>
        <v>0</v>
      </c>
      <c r="H247" s="33">
        <f t="shared" si="120"/>
        <v>0</v>
      </c>
      <c r="I247" s="33">
        <f t="shared" si="120"/>
        <v>0</v>
      </c>
    </row>
    <row r="248" spans="1:9" ht="47.25" hidden="1" x14ac:dyDescent="0.25">
      <c r="A248" s="34" t="s">
        <v>195</v>
      </c>
      <c r="B248" s="28">
        <v>47</v>
      </c>
      <c r="C248" s="29">
        <v>2</v>
      </c>
      <c r="D248" s="30">
        <v>3</v>
      </c>
      <c r="E248" s="31">
        <v>13600</v>
      </c>
      <c r="F248" s="32">
        <v>0</v>
      </c>
      <c r="G248" s="33">
        <f>SUM(G249)</f>
        <v>0</v>
      </c>
      <c r="H248" s="33">
        <f t="shared" si="120"/>
        <v>0</v>
      </c>
      <c r="I248" s="33">
        <f t="shared" si="120"/>
        <v>0</v>
      </c>
    </row>
    <row r="249" spans="1:9" ht="31.5" hidden="1" x14ac:dyDescent="0.25">
      <c r="A249" s="27" t="s">
        <v>8</v>
      </c>
      <c r="B249" s="28">
        <v>47</v>
      </c>
      <c r="C249" s="29">
        <v>2</v>
      </c>
      <c r="D249" s="30">
        <v>3</v>
      </c>
      <c r="E249" s="31">
        <v>13600</v>
      </c>
      <c r="F249" s="32">
        <v>500</v>
      </c>
      <c r="G249" s="47"/>
      <c r="H249" s="47"/>
      <c r="I249" s="47"/>
    </row>
    <row r="250" spans="1:9" s="10" customFormat="1" ht="15.75" hidden="1" x14ac:dyDescent="0.25">
      <c r="A250" s="50" t="s">
        <v>23</v>
      </c>
      <c r="B250" s="51">
        <v>47</v>
      </c>
      <c r="C250" s="52">
        <v>5</v>
      </c>
      <c r="D250" s="53">
        <v>0</v>
      </c>
      <c r="E250" s="54">
        <v>0</v>
      </c>
      <c r="F250" s="55">
        <v>0</v>
      </c>
      <c r="G250" s="56">
        <f>SUM(G251)</f>
        <v>0</v>
      </c>
      <c r="H250" s="56">
        <f t="shared" ref="H250:I250" si="121">SUM(H251)</f>
        <v>0</v>
      </c>
      <c r="I250" s="56">
        <f t="shared" si="121"/>
        <v>0</v>
      </c>
    </row>
    <row r="251" spans="1:9" ht="15.75" hidden="1" x14ac:dyDescent="0.25">
      <c r="A251" s="34" t="s">
        <v>24</v>
      </c>
      <c r="B251" s="28">
        <v>47</v>
      </c>
      <c r="C251" s="29">
        <v>5</v>
      </c>
      <c r="D251" s="30">
        <v>3</v>
      </c>
      <c r="E251" s="31">
        <v>0</v>
      </c>
      <c r="F251" s="32">
        <v>0</v>
      </c>
      <c r="G251" s="47">
        <f>SUM(G252+G254+G256+G258)</f>
        <v>0</v>
      </c>
      <c r="H251" s="47">
        <f t="shared" ref="H251:I251" si="122">SUM(H252+H254+H256+H258)</f>
        <v>0</v>
      </c>
      <c r="I251" s="47">
        <f t="shared" si="122"/>
        <v>0</v>
      </c>
    </row>
    <row r="252" spans="1:9" ht="15.75" hidden="1" x14ac:dyDescent="0.25">
      <c r="A252" s="34" t="s">
        <v>25</v>
      </c>
      <c r="B252" s="28">
        <v>47</v>
      </c>
      <c r="C252" s="29">
        <v>5</v>
      </c>
      <c r="D252" s="30">
        <v>3</v>
      </c>
      <c r="E252" s="31">
        <v>6000100</v>
      </c>
      <c r="F252" s="32">
        <v>0</v>
      </c>
      <c r="G252" s="47">
        <f>SUM(G253)</f>
        <v>0</v>
      </c>
      <c r="H252" s="47">
        <f t="shared" ref="H252:I252" si="123">SUM(H253)</f>
        <v>0</v>
      </c>
      <c r="I252" s="47">
        <f t="shared" si="123"/>
        <v>0</v>
      </c>
    </row>
    <row r="253" spans="1:9" ht="31.5" hidden="1" x14ac:dyDescent="0.25">
      <c r="A253" s="27" t="s">
        <v>8</v>
      </c>
      <c r="B253" s="28">
        <v>47</v>
      </c>
      <c r="C253" s="29">
        <v>5</v>
      </c>
      <c r="D253" s="30">
        <v>3</v>
      </c>
      <c r="E253" s="31">
        <v>6000100</v>
      </c>
      <c r="F253" s="32">
        <v>500</v>
      </c>
      <c r="G253" s="47">
        <v>0</v>
      </c>
      <c r="H253" s="47">
        <v>0</v>
      </c>
      <c r="I253" s="47">
        <v>0</v>
      </c>
    </row>
    <row r="254" spans="1:9" ht="15.75" hidden="1" x14ac:dyDescent="0.25">
      <c r="A254" s="27" t="s">
        <v>26</v>
      </c>
      <c r="B254" s="28">
        <v>47</v>
      </c>
      <c r="C254" s="29">
        <v>5</v>
      </c>
      <c r="D254" s="30">
        <v>3</v>
      </c>
      <c r="E254" s="31">
        <v>6000300</v>
      </c>
      <c r="F254" s="32">
        <v>0</v>
      </c>
      <c r="G254" s="47">
        <f>SUM(G255)</f>
        <v>0</v>
      </c>
      <c r="H254" s="47">
        <f t="shared" ref="H254:I254" si="124">SUM(H255)</f>
        <v>0</v>
      </c>
      <c r="I254" s="47">
        <f t="shared" si="124"/>
        <v>0</v>
      </c>
    </row>
    <row r="255" spans="1:9" ht="31.5" hidden="1" x14ac:dyDescent="0.25">
      <c r="A255" s="27" t="s">
        <v>8</v>
      </c>
      <c r="B255" s="28">
        <v>47</v>
      </c>
      <c r="C255" s="29">
        <v>5</v>
      </c>
      <c r="D255" s="30">
        <v>3</v>
      </c>
      <c r="E255" s="31">
        <v>6000300</v>
      </c>
      <c r="F255" s="32">
        <v>500</v>
      </c>
      <c r="G255" s="47">
        <v>0</v>
      </c>
      <c r="H255" s="47">
        <v>0</v>
      </c>
      <c r="I255" s="47">
        <v>0</v>
      </c>
    </row>
    <row r="256" spans="1:9" ht="31.5" hidden="1" x14ac:dyDescent="0.25">
      <c r="A256" s="27" t="s">
        <v>27</v>
      </c>
      <c r="B256" s="28">
        <v>47</v>
      </c>
      <c r="C256" s="29">
        <v>5</v>
      </c>
      <c r="D256" s="30">
        <v>3</v>
      </c>
      <c r="E256" s="31">
        <v>6000400</v>
      </c>
      <c r="F256" s="32">
        <v>0</v>
      </c>
      <c r="G256" s="47">
        <f>SUM(G257)</f>
        <v>0</v>
      </c>
      <c r="H256" s="47">
        <f t="shared" ref="H256:I256" si="125">SUM(H257)</f>
        <v>0</v>
      </c>
      <c r="I256" s="47">
        <f t="shared" si="125"/>
        <v>0</v>
      </c>
    </row>
    <row r="257" spans="1:9" ht="31.5" hidden="1" x14ac:dyDescent="0.25">
      <c r="A257" s="27" t="s">
        <v>8</v>
      </c>
      <c r="B257" s="28">
        <v>47</v>
      </c>
      <c r="C257" s="29">
        <v>5</v>
      </c>
      <c r="D257" s="30">
        <v>3</v>
      </c>
      <c r="E257" s="31">
        <v>6000400</v>
      </c>
      <c r="F257" s="32">
        <v>500</v>
      </c>
      <c r="G257" s="47">
        <v>0</v>
      </c>
      <c r="H257" s="47">
        <v>0</v>
      </c>
      <c r="I257" s="47">
        <v>0</v>
      </c>
    </row>
    <row r="258" spans="1:9" ht="31.5" hidden="1" x14ac:dyDescent="0.25">
      <c r="A258" s="27" t="s">
        <v>28</v>
      </c>
      <c r="B258" s="28">
        <v>47</v>
      </c>
      <c r="C258" s="29">
        <v>5</v>
      </c>
      <c r="D258" s="30">
        <v>3</v>
      </c>
      <c r="E258" s="31">
        <v>6000500</v>
      </c>
      <c r="F258" s="32">
        <v>0</v>
      </c>
      <c r="G258" s="47">
        <f>SUM(G259)</f>
        <v>0</v>
      </c>
      <c r="H258" s="47">
        <f t="shared" ref="H258:I258" si="126">SUM(H259)</f>
        <v>0</v>
      </c>
      <c r="I258" s="47">
        <f t="shared" si="126"/>
        <v>0</v>
      </c>
    </row>
    <row r="259" spans="1:9" ht="31.5" hidden="1" x14ac:dyDescent="0.25">
      <c r="A259" s="27" t="s">
        <v>8</v>
      </c>
      <c r="B259" s="28">
        <v>47</v>
      </c>
      <c r="C259" s="29">
        <v>5</v>
      </c>
      <c r="D259" s="30">
        <v>3</v>
      </c>
      <c r="E259" s="31">
        <v>6000500</v>
      </c>
      <c r="F259" s="32">
        <v>500</v>
      </c>
      <c r="G259" s="47">
        <v>0</v>
      </c>
      <c r="H259" s="47">
        <v>0</v>
      </c>
      <c r="I259" s="47">
        <v>0</v>
      </c>
    </row>
    <row r="260" spans="1:9" s="10" customFormat="1" ht="15.75" hidden="1" x14ac:dyDescent="0.25">
      <c r="A260" s="50" t="s">
        <v>75</v>
      </c>
      <c r="B260" s="51">
        <v>47</v>
      </c>
      <c r="C260" s="52">
        <v>14</v>
      </c>
      <c r="D260" s="53">
        <v>0</v>
      </c>
      <c r="E260" s="54">
        <v>0</v>
      </c>
      <c r="F260" s="55">
        <v>0</v>
      </c>
      <c r="G260" s="56">
        <f>SUM(G261)</f>
        <v>0</v>
      </c>
      <c r="H260" s="56">
        <f t="shared" ref="H260:I262" si="127">SUM(H261)</f>
        <v>0</v>
      </c>
      <c r="I260" s="56">
        <f t="shared" si="127"/>
        <v>0</v>
      </c>
    </row>
    <row r="261" spans="1:9" ht="63" hidden="1" x14ac:dyDescent="0.25">
      <c r="A261" s="34" t="s">
        <v>13</v>
      </c>
      <c r="B261" s="28">
        <v>47</v>
      </c>
      <c r="C261" s="29">
        <v>14</v>
      </c>
      <c r="D261" s="30">
        <v>3</v>
      </c>
      <c r="E261" s="31">
        <v>0</v>
      </c>
      <c r="F261" s="32">
        <v>0</v>
      </c>
      <c r="G261" s="47">
        <f>SUM(G262)</f>
        <v>0</v>
      </c>
      <c r="H261" s="47">
        <f t="shared" si="127"/>
        <v>0</v>
      </c>
      <c r="I261" s="47">
        <f t="shared" si="127"/>
        <v>0</v>
      </c>
    </row>
    <row r="262" spans="1:9" ht="94.5" hidden="1" x14ac:dyDescent="0.25">
      <c r="A262" s="27" t="s">
        <v>14</v>
      </c>
      <c r="B262" s="28">
        <v>47</v>
      </c>
      <c r="C262" s="29">
        <v>14</v>
      </c>
      <c r="D262" s="30">
        <v>3</v>
      </c>
      <c r="E262" s="31">
        <v>5210600</v>
      </c>
      <c r="F262" s="32">
        <v>0</v>
      </c>
      <c r="G262" s="47">
        <f>SUM(G263)</f>
        <v>0</v>
      </c>
      <c r="H262" s="47">
        <f t="shared" si="127"/>
        <v>0</v>
      </c>
      <c r="I262" s="47">
        <f t="shared" si="127"/>
        <v>0</v>
      </c>
    </row>
    <row r="263" spans="1:9" ht="15.75" hidden="1" x14ac:dyDescent="0.25">
      <c r="A263" s="27" t="s">
        <v>32</v>
      </c>
      <c r="B263" s="28">
        <v>47</v>
      </c>
      <c r="C263" s="29">
        <v>14</v>
      </c>
      <c r="D263" s="30">
        <v>3</v>
      </c>
      <c r="E263" s="31">
        <v>5210600</v>
      </c>
      <c r="F263" s="32">
        <v>17</v>
      </c>
      <c r="G263" s="33">
        <v>0</v>
      </c>
      <c r="H263" s="33">
        <v>0</v>
      </c>
      <c r="I263" s="33">
        <v>0</v>
      </c>
    </row>
    <row r="264" spans="1:9" ht="31.5" x14ac:dyDescent="0.25">
      <c r="A264" s="315" t="s">
        <v>37</v>
      </c>
      <c r="B264" s="70">
        <v>50</v>
      </c>
      <c r="C264" s="71">
        <v>0</v>
      </c>
      <c r="D264" s="71">
        <v>0</v>
      </c>
      <c r="E264" s="72">
        <v>0</v>
      </c>
      <c r="F264" s="70">
        <v>0</v>
      </c>
      <c r="G264" s="73">
        <f>G265+G299+G302+G311+G314+G321+G328</f>
        <v>34152.400000000001</v>
      </c>
      <c r="H264" s="73">
        <f t="shared" ref="H264:I264" si="128">H265+H299+H302+H311+H314+H321+H328</f>
        <v>30291.4</v>
      </c>
      <c r="I264" s="73">
        <f t="shared" si="128"/>
        <v>34418.300000000003</v>
      </c>
    </row>
    <row r="265" spans="1:9" ht="15.75" x14ac:dyDescent="0.25">
      <c r="A265" s="74" t="s">
        <v>5</v>
      </c>
      <c r="B265" s="75">
        <v>50</v>
      </c>
      <c r="C265" s="76">
        <v>1</v>
      </c>
      <c r="D265" s="76">
        <v>0</v>
      </c>
      <c r="E265" s="77">
        <v>0</v>
      </c>
      <c r="F265" s="75">
        <v>0</v>
      </c>
      <c r="G265" s="78">
        <f>G270+G275+G284</f>
        <v>8610.7000000000007</v>
      </c>
      <c r="H265" s="78">
        <f t="shared" ref="H265:I265" si="129">H270+H275+H284</f>
        <v>7636.6</v>
      </c>
      <c r="I265" s="78">
        <f t="shared" si="129"/>
        <v>8672.3000000000011</v>
      </c>
    </row>
    <row r="266" spans="1:9" ht="35.25" hidden="1" customHeight="1" x14ac:dyDescent="0.25">
      <c r="A266" s="79" t="s">
        <v>6</v>
      </c>
      <c r="B266" s="80">
        <v>50</v>
      </c>
      <c r="C266" s="81">
        <v>1</v>
      </c>
      <c r="D266" s="81">
        <v>2</v>
      </c>
      <c r="E266" s="82">
        <v>0</v>
      </c>
      <c r="F266" s="83">
        <v>0</v>
      </c>
      <c r="G266" s="84"/>
      <c r="H266" s="85"/>
      <c r="I266" s="85"/>
    </row>
    <row r="267" spans="1:9" ht="35.25" hidden="1" customHeight="1" x14ac:dyDescent="0.25">
      <c r="A267" s="86" t="s">
        <v>7</v>
      </c>
      <c r="B267" s="80">
        <v>50</v>
      </c>
      <c r="C267" s="87">
        <v>1</v>
      </c>
      <c r="D267" s="87">
        <v>2</v>
      </c>
      <c r="E267" s="88">
        <v>20000</v>
      </c>
      <c r="F267" s="80">
        <v>0</v>
      </c>
      <c r="G267" s="89"/>
      <c r="H267" s="85"/>
      <c r="I267" s="85"/>
    </row>
    <row r="268" spans="1:9" ht="35.25" hidden="1" customHeight="1" x14ac:dyDescent="0.25">
      <c r="A268" s="86" t="s">
        <v>7</v>
      </c>
      <c r="B268" s="80">
        <v>50</v>
      </c>
      <c r="C268" s="87">
        <v>1</v>
      </c>
      <c r="D268" s="87">
        <v>2</v>
      </c>
      <c r="E268" s="88">
        <v>20300</v>
      </c>
      <c r="F268" s="80">
        <v>0</v>
      </c>
      <c r="G268" s="89"/>
      <c r="H268" s="85"/>
      <c r="I268" s="85"/>
    </row>
    <row r="269" spans="1:9" ht="35.25" hidden="1" customHeight="1" x14ac:dyDescent="0.25">
      <c r="A269" s="86" t="s">
        <v>8</v>
      </c>
      <c r="B269" s="80">
        <v>50</v>
      </c>
      <c r="C269" s="87">
        <v>1</v>
      </c>
      <c r="D269" s="87">
        <v>2</v>
      </c>
      <c r="E269" s="88">
        <v>20300</v>
      </c>
      <c r="F269" s="80">
        <v>500</v>
      </c>
      <c r="G269" s="89"/>
      <c r="H269" s="85"/>
      <c r="I269" s="85"/>
    </row>
    <row r="270" spans="1:9" ht="78.75" x14ac:dyDescent="0.25">
      <c r="A270" s="79" t="s">
        <v>38</v>
      </c>
      <c r="B270" s="90">
        <v>50</v>
      </c>
      <c r="C270" s="81">
        <v>1</v>
      </c>
      <c r="D270" s="81">
        <v>3</v>
      </c>
      <c r="E270" s="82">
        <v>0</v>
      </c>
      <c r="F270" s="83">
        <v>0</v>
      </c>
      <c r="G270" s="84">
        <f>SUM(G271)</f>
        <v>142.4</v>
      </c>
      <c r="H270" s="84">
        <f t="shared" ref="H270:I271" si="130">SUM(H271)</f>
        <v>126.19999999999999</v>
      </c>
      <c r="I270" s="84">
        <f t="shared" si="130"/>
        <v>143.6</v>
      </c>
    </row>
    <row r="271" spans="1:9" ht="15.75" x14ac:dyDescent="0.25">
      <c r="A271" s="86" t="s">
        <v>7</v>
      </c>
      <c r="B271" s="80">
        <v>50</v>
      </c>
      <c r="C271" s="87">
        <v>1</v>
      </c>
      <c r="D271" s="87">
        <v>3</v>
      </c>
      <c r="E271" s="88">
        <v>20000</v>
      </c>
      <c r="F271" s="80">
        <v>0</v>
      </c>
      <c r="G271" s="89">
        <f>SUM(G272)</f>
        <v>142.4</v>
      </c>
      <c r="H271" s="89">
        <f t="shared" si="130"/>
        <v>126.19999999999999</v>
      </c>
      <c r="I271" s="89">
        <f t="shared" si="130"/>
        <v>143.6</v>
      </c>
    </row>
    <row r="272" spans="1:9" ht="31.5" x14ac:dyDescent="0.25">
      <c r="A272" s="86" t="s">
        <v>39</v>
      </c>
      <c r="B272" s="80">
        <v>50</v>
      </c>
      <c r="C272" s="87">
        <v>1</v>
      </c>
      <c r="D272" s="87">
        <v>3</v>
      </c>
      <c r="E272" s="88">
        <v>21020</v>
      </c>
      <c r="F272" s="80">
        <v>0</v>
      </c>
      <c r="G272" s="89">
        <f>SUM(G273+G274)</f>
        <v>142.4</v>
      </c>
      <c r="H272" s="89">
        <f t="shared" ref="H272:I272" si="131">SUM(H273+H274)</f>
        <v>126.19999999999999</v>
      </c>
      <c r="I272" s="89">
        <f t="shared" si="131"/>
        <v>143.6</v>
      </c>
    </row>
    <row r="273" spans="1:9" s="97" customFormat="1" ht="30.75" customHeight="1" x14ac:dyDescent="0.25">
      <c r="A273" s="91" t="s">
        <v>8</v>
      </c>
      <c r="B273" s="92">
        <v>50</v>
      </c>
      <c r="C273" s="93">
        <v>1</v>
      </c>
      <c r="D273" s="93">
        <v>3</v>
      </c>
      <c r="E273" s="94">
        <v>21020</v>
      </c>
      <c r="F273" s="92">
        <v>120</v>
      </c>
      <c r="G273" s="95">
        <v>82.5</v>
      </c>
      <c r="H273" s="96">
        <v>73.099999999999994</v>
      </c>
      <c r="I273" s="96">
        <v>83.2</v>
      </c>
    </row>
    <row r="274" spans="1:9" s="97" customFormat="1" ht="30.75" customHeight="1" x14ac:dyDescent="0.25">
      <c r="A274" s="91" t="s">
        <v>8</v>
      </c>
      <c r="B274" s="92">
        <v>50</v>
      </c>
      <c r="C274" s="93">
        <v>1</v>
      </c>
      <c r="D274" s="93">
        <v>3</v>
      </c>
      <c r="E274" s="94">
        <v>21120</v>
      </c>
      <c r="F274" s="92">
        <v>120</v>
      </c>
      <c r="G274" s="95">
        <v>59.9</v>
      </c>
      <c r="H274" s="96">
        <v>53.1</v>
      </c>
      <c r="I274" s="96">
        <v>60.4</v>
      </c>
    </row>
    <row r="275" spans="1:9" ht="94.5" x14ac:dyDescent="0.25">
      <c r="A275" s="79" t="s">
        <v>9</v>
      </c>
      <c r="B275" s="90">
        <v>50</v>
      </c>
      <c r="C275" s="81">
        <v>1</v>
      </c>
      <c r="D275" s="81">
        <v>4</v>
      </c>
      <c r="E275" s="82">
        <v>0</v>
      </c>
      <c r="F275" s="83">
        <v>0</v>
      </c>
      <c r="G275" s="84">
        <f>G276+G282</f>
        <v>7064.4000000000005</v>
      </c>
      <c r="H275" s="84">
        <f t="shared" ref="H275:I275" si="132">H276+H282</f>
        <v>6265.7000000000007</v>
      </c>
      <c r="I275" s="84">
        <f t="shared" si="132"/>
        <v>7113.6</v>
      </c>
    </row>
    <row r="276" spans="1:9" ht="15.75" x14ac:dyDescent="0.25">
      <c r="A276" s="86" t="s">
        <v>7</v>
      </c>
      <c r="B276" s="80">
        <v>50</v>
      </c>
      <c r="C276" s="87">
        <v>1</v>
      </c>
      <c r="D276" s="87">
        <v>4</v>
      </c>
      <c r="E276" s="88">
        <v>20000</v>
      </c>
      <c r="F276" s="80">
        <v>0</v>
      </c>
      <c r="G276" s="89">
        <f>G277+G280</f>
        <v>6234.4000000000005</v>
      </c>
      <c r="H276" s="89">
        <f t="shared" ref="H276:I276" si="133">H277+H280</f>
        <v>5529.6</v>
      </c>
      <c r="I276" s="89">
        <f t="shared" si="133"/>
        <v>6277</v>
      </c>
    </row>
    <row r="277" spans="1:9" ht="15.75" x14ac:dyDescent="0.25">
      <c r="A277" s="86" t="s">
        <v>11</v>
      </c>
      <c r="B277" s="80">
        <v>50</v>
      </c>
      <c r="C277" s="87">
        <v>1</v>
      </c>
      <c r="D277" s="87">
        <v>4</v>
      </c>
      <c r="E277" s="88">
        <v>21520</v>
      </c>
      <c r="F277" s="80">
        <v>0</v>
      </c>
      <c r="G277" s="89">
        <f>SUM(G278+G279)</f>
        <v>5897.2000000000007</v>
      </c>
      <c r="H277" s="89">
        <f t="shared" ref="H277:I277" si="134">SUM(H278+H279)</f>
        <v>5230.6000000000004</v>
      </c>
      <c r="I277" s="89">
        <f t="shared" si="134"/>
        <v>5937.1</v>
      </c>
    </row>
    <row r="278" spans="1:9" s="97" customFormat="1" ht="14.25" customHeight="1" x14ac:dyDescent="0.25">
      <c r="A278" s="91" t="s">
        <v>8</v>
      </c>
      <c r="B278" s="92">
        <v>50</v>
      </c>
      <c r="C278" s="93">
        <v>1</v>
      </c>
      <c r="D278" s="93">
        <v>4</v>
      </c>
      <c r="E278" s="94">
        <v>21520</v>
      </c>
      <c r="F278" s="92">
        <v>120</v>
      </c>
      <c r="G278" s="95">
        <v>3049.4</v>
      </c>
      <c r="H278" s="96">
        <v>2704.7</v>
      </c>
      <c r="I278" s="96">
        <v>3066.5</v>
      </c>
    </row>
    <row r="279" spans="1:9" s="97" customFormat="1" ht="15" customHeight="1" x14ac:dyDescent="0.25">
      <c r="A279" s="91" t="s">
        <v>8</v>
      </c>
      <c r="B279" s="92">
        <v>50</v>
      </c>
      <c r="C279" s="93">
        <v>1</v>
      </c>
      <c r="D279" s="93">
        <v>4</v>
      </c>
      <c r="E279" s="94">
        <v>21520</v>
      </c>
      <c r="F279" s="92">
        <v>240</v>
      </c>
      <c r="G279" s="95">
        <v>2847.8</v>
      </c>
      <c r="H279" s="96">
        <v>2525.9</v>
      </c>
      <c r="I279" s="96">
        <v>2870.6</v>
      </c>
    </row>
    <row r="280" spans="1:9" ht="15.75" x14ac:dyDescent="0.25">
      <c r="A280" s="86" t="s">
        <v>10</v>
      </c>
      <c r="B280" s="80">
        <v>50</v>
      </c>
      <c r="C280" s="87">
        <v>1</v>
      </c>
      <c r="D280" s="87">
        <v>4</v>
      </c>
      <c r="E280" s="88">
        <v>21320</v>
      </c>
      <c r="F280" s="80">
        <v>0</v>
      </c>
      <c r="G280" s="89">
        <f>SUM(G281)</f>
        <v>337.2</v>
      </c>
      <c r="H280" s="89">
        <f t="shared" ref="H280:I280" si="135">SUM(H281)</f>
        <v>299</v>
      </c>
      <c r="I280" s="89">
        <f t="shared" si="135"/>
        <v>339.9</v>
      </c>
    </row>
    <row r="281" spans="1:9" s="97" customFormat="1" ht="16.5" customHeight="1" x14ac:dyDescent="0.25">
      <c r="A281" s="91" t="s">
        <v>8</v>
      </c>
      <c r="B281" s="92">
        <v>50</v>
      </c>
      <c r="C281" s="93">
        <v>1</v>
      </c>
      <c r="D281" s="93">
        <v>4</v>
      </c>
      <c r="E281" s="94">
        <v>21320</v>
      </c>
      <c r="F281" s="92">
        <v>120</v>
      </c>
      <c r="G281" s="95">
        <v>337.2</v>
      </c>
      <c r="H281" s="96">
        <v>299</v>
      </c>
      <c r="I281" s="96">
        <v>339.9</v>
      </c>
    </row>
    <row r="282" spans="1:9" ht="31.5" x14ac:dyDescent="0.25">
      <c r="A282" s="86" t="s">
        <v>12</v>
      </c>
      <c r="B282" s="80">
        <v>50</v>
      </c>
      <c r="C282" s="87">
        <v>1</v>
      </c>
      <c r="D282" s="87">
        <v>4</v>
      </c>
      <c r="E282" s="88">
        <v>23520</v>
      </c>
      <c r="F282" s="80">
        <v>0</v>
      </c>
      <c r="G282" s="89">
        <f>SUM(G283)</f>
        <v>830</v>
      </c>
      <c r="H282" s="89">
        <f t="shared" ref="H282:I282" si="136">SUM(H283)</f>
        <v>736.1</v>
      </c>
      <c r="I282" s="89">
        <f t="shared" si="136"/>
        <v>836.6</v>
      </c>
    </row>
    <row r="283" spans="1:9" s="97" customFormat="1" ht="29.25" customHeight="1" x14ac:dyDescent="0.25">
      <c r="A283" s="91" t="s">
        <v>8</v>
      </c>
      <c r="B283" s="92">
        <v>50</v>
      </c>
      <c r="C283" s="93">
        <v>1</v>
      </c>
      <c r="D283" s="93">
        <v>4</v>
      </c>
      <c r="E283" s="94">
        <v>23520</v>
      </c>
      <c r="F283" s="92">
        <v>850</v>
      </c>
      <c r="G283" s="95">
        <v>830</v>
      </c>
      <c r="H283" s="96">
        <v>736.1</v>
      </c>
      <c r="I283" s="96">
        <v>836.6</v>
      </c>
    </row>
    <row r="284" spans="1:9" ht="15.75" x14ac:dyDescent="0.25">
      <c r="A284" s="79" t="s">
        <v>18</v>
      </c>
      <c r="B284" s="90">
        <v>50</v>
      </c>
      <c r="C284" s="81">
        <v>1</v>
      </c>
      <c r="D284" s="81">
        <v>13</v>
      </c>
      <c r="E284" s="82">
        <v>0</v>
      </c>
      <c r="F284" s="83">
        <v>0</v>
      </c>
      <c r="G284" s="84">
        <f>SUM(G285+G287+G291+G293+G295+G297)</f>
        <v>1403.8999999999999</v>
      </c>
      <c r="H284" s="84">
        <f t="shared" ref="H284:I284" si="137">SUM(H285+H287+H291+H293+H295+H297)</f>
        <v>1244.7</v>
      </c>
      <c r="I284" s="84">
        <f t="shared" si="137"/>
        <v>1415.1000000000001</v>
      </c>
    </row>
    <row r="285" spans="1:9" ht="35.25" hidden="1" customHeight="1" x14ac:dyDescent="0.25">
      <c r="A285" s="86" t="s">
        <v>40</v>
      </c>
      <c r="B285" s="80">
        <v>50</v>
      </c>
      <c r="C285" s="87">
        <v>1</v>
      </c>
      <c r="D285" s="87">
        <v>13</v>
      </c>
      <c r="E285" s="88">
        <v>920000</v>
      </c>
      <c r="F285" s="80">
        <v>0</v>
      </c>
      <c r="G285" s="89">
        <f>SUM(G286)</f>
        <v>0</v>
      </c>
      <c r="H285" s="85"/>
      <c r="I285" s="85"/>
    </row>
    <row r="286" spans="1:9" s="97" customFormat="1" ht="35.25" hidden="1" customHeight="1" x14ac:dyDescent="0.25">
      <c r="A286" s="91" t="s">
        <v>8</v>
      </c>
      <c r="B286" s="92">
        <v>50</v>
      </c>
      <c r="C286" s="93">
        <v>1</v>
      </c>
      <c r="D286" s="93">
        <v>13</v>
      </c>
      <c r="E286" s="94">
        <v>920000</v>
      </c>
      <c r="F286" s="92">
        <v>500</v>
      </c>
      <c r="G286" s="95"/>
      <c r="H286" s="96"/>
      <c r="I286" s="96"/>
    </row>
    <row r="287" spans="1:9" ht="17.25" customHeight="1" x14ac:dyDescent="0.25">
      <c r="A287" s="86" t="s">
        <v>7</v>
      </c>
      <c r="B287" s="80">
        <v>50</v>
      </c>
      <c r="C287" s="87">
        <v>1</v>
      </c>
      <c r="D287" s="87">
        <v>13</v>
      </c>
      <c r="E287" s="88">
        <v>20000</v>
      </c>
      <c r="F287" s="80">
        <v>0</v>
      </c>
      <c r="G287" s="89">
        <f>SUM(G288)</f>
        <v>966.4</v>
      </c>
      <c r="H287" s="89">
        <f t="shared" ref="H287:I287" si="138">SUM(H288)</f>
        <v>857</v>
      </c>
      <c r="I287" s="89">
        <f t="shared" si="138"/>
        <v>974.1</v>
      </c>
    </row>
    <row r="288" spans="1:9" ht="33" customHeight="1" x14ac:dyDescent="0.25">
      <c r="A288" s="86" t="s">
        <v>19</v>
      </c>
      <c r="B288" s="80">
        <v>50</v>
      </c>
      <c r="C288" s="87">
        <v>1</v>
      </c>
      <c r="D288" s="87">
        <v>13</v>
      </c>
      <c r="E288" s="88">
        <v>20420</v>
      </c>
      <c r="F288" s="80">
        <v>0</v>
      </c>
      <c r="G288" s="89">
        <f>SUM(G289+G290)</f>
        <v>966.4</v>
      </c>
      <c r="H288" s="89">
        <f t="shared" ref="H288:I288" si="139">SUM(H289+H290)</f>
        <v>857</v>
      </c>
      <c r="I288" s="89">
        <f t="shared" si="139"/>
        <v>974.1</v>
      </c>
    </row>
    <row r="289" spans="1:9" s="97" customFormat="1" ht="29.25" customHeight="1" x14ac:dyDescent="0.25">
      <c r="A289" s="91" t="s">
        <v>8</v>
      </c>
      <c r="B289" s="92">
        <v>50</v>
      </c>
      <c r="C289" s="93">
        <v>1</v>
      </c>
      <c r="D289" s="93">
        <v>13</v>
      </c>
      <c r="E289" s="94">
        <v>20420</v>
      </c>
      <c r="F289" s="92">
        <v>120</v>
      </c>
      <c r="G289" s="95">
        <v>527.4</v>
      </c>
      <c r="H289" s="96">
        <v>467.7</v>
      </c>
      <c r="I289" s="96">
        <v>531.6</v>
      </c>
    </row>
    <row r="290" spans="1:9" s="97" customFormat="1" ht="28.5" customHeight="1" x14ac:dyDescent="0.25">
      <c r="A290" s="91" t="s">
        <v>8</v>
      </c>
      <c r="B290" s="92">
        <v>50</v>
      </c>
      <c r="C290" s="93">
        <v>1</v>
      </c>
      <c r="D290" s="93">
        <v>13</v>
      </c>
      <c r="E290" s="94">
        <v>20420</v>
      </c>
      <c r="F290" s="92">
        <v>240</v>
      </c>
      <c r="G290" s="95">
        <v>439</v>
      </c>
      <c r="H290" s="96">
        <v>389.3</v>
      </c>
      <c r="I290" s="96">
        <v>442.5</v>
      </c>
    </row>
    <row r="291" spans="1:9" ht="51" customHeight="1" x14ac:dyDescent="0.25">
      <c r="A291" s="86" t="s">
        <v>41</v>
      </c>
      <c r="B291" s="80">
        <v>50</v>
      </c>
      <c r="C291" s="87">
        <v>1</v>
      </c>
      <c r="D291" s="87">
        <v>13</v>
      </c>
      <c r="E291" s="88">
        <v>8750000</v>
      </c>
      <c r="F291" s="80">
        <v>0</v>
      </c>
      <c r="G291" s="89">
        <f>SUM(G292)</f>
        <v>189.2</v>
      </c>
      <c r="H291" s="89">
        <f t="shared" ref="H291:I291" si="140">SUM(H292)</f>
        <v>167.7</v>
      </c>
      <c r="I291" s="89">
        <f t="shared" si="140"/>
        <v>190.7</v>
      </c>
    </row>
    <row r="292" spans="1:9" s="97" customFormat="1" ht="27.75" customHeight="1" x14ac:dyDescent="0.25">
      <c r="A292" s="91" t="s">
        <v>8</v>
      </c>
      <c r="B292" s="92">
        <v>50</v>
      </c>
      <c r="C292" s="93">
        <v>1</v>
      </c>
      <c r="D292" s="93">
        <v>13</v>
      </c>
      <c r="E292" s="94">
        <v>8757160</v>
      </c>
      <c r="F292" s="92">
        <v>530</v>
      </c>
      <c r="G292" s="95">
        <v>189.2</v>
      </c>
      <c r="H292" s="96">
        <v>167.7</v>
      </c>
      <c r="I292" s="96">
        <v>190.7</v>
      </c>
    </row>
    <row r="293" spans="1:9" ht="50.25" customHeight="1" x14ac:dyDescent="0.25">
      <c r="A293" s="86" t="s">
        <v>42</v>
      </c>
      <c r="B293" s="80">
        <v>50</v>
      </c>
      <c r="C293" s="87">
        <v>1</v>
      </c>
      <c r="D293" s="87">
        <v>13</v>
      </c>
      <c r="E293" s="88">
        <v>8750000</v>
      </c>
      <c r="F293" s="80">
        <v>0</v>
      </c>
      <c r="G293" s="89">
        <f>SUM(G294)</f>
        <v>197.8</v>
      </c>
      <c r="H293" s="89">
        <f t="shared" ref="H293:I293" si="141">SUM(H294)</f>
        <v>175.3</v>
      </c>
      <c r="I293" s="89">
        <f t="shared" si="141"/>
        <v>199.4</v>
      </c>
    </row>
    <row r="294" spans="1:9" s="97" customFormat="1" ht="29.25" customHeight="1" x14ac:dyDescent="0.25">
      <c r="A294" s="91" t="s">
        <v>8</v>
      </c>
      <c r="B294" s="92">
        <v>50</v>
      </c>
      <c r="C294" s="93">
        <v>1</v>
      </c>
      <c r="D294" s="93">
        <v>13</v>
      </c>
      <c r="E294" s="94">
        <v>8757150</v>
      </c>
      <c r="F294" s="92">
        <v>530</v>
      </c>
      <c r="G294" s="95">
        <v>197.8</v>
      </c>
      <c r="H294" s="96">
        <v>175.3</v>
      </c>
      <c r="I294" s="96">
        <v>199.4</v>
      </c>
    </row>
    <row r="295" spans="1:9" ht="75" customHeight="1" x14ac:dyDescent="0.25">
      <c r="A295" s="86" t="s">
        <v>43</v>
      </c>
      <c r="B295" s="80">
        <v>50</v>
      </c>
      <c r="C295" s="87">
        <v>1</v>
      </c>
      <c r="D295" s="87">
        <v>13</v>
      </c>
      <c r="E295" s="88">
        <v>7950000</v>
      </c>
      <c r="F295" s="80">
        <v>0</v>
      </c>
      <c r="G295" s="89">
        <f>SUM(G296)</f>
        <v>0.5</v>
      </c>
      <c r="H295" s="89">
        <f t="shared" ref="H295:I295" si="142">SUM(H296)</f>
        <v>0.4</v>
      </c>
      <c r="I295" s="89">
        <f t="shared" si="142"/>
        <v>0.5</v>
      </c>
    </row>
    <row r="296" spans="1:9" s="97" customFormat="1" ht="28.5" customHeight="1" x14ac:dyDescent="0.25">
      <c r="A296" s="91" t="s">
        <v>8</v>
      </c>
      <c r="B296" s="92">
        <v>50</v>
      </c>
      <c r="C296" s="93">
        <v>1</v>
      </c>
      <c r="D296" s="93">
        <v>13</v>
      </c>
      <c r="E296" s="94" t="s">
        <v>44</v>
      </c>
      <c r="F296" s="92">
        <v>240</v>
      </c>
      <c r="G296" s="95">
        <v>0.5</v>
      </c>
      <c r="H296" s="96">
        <v>0.4</v>
      </c>
      <c r="I296" s="96">
        <v>0.5</v>
      </c>
    </row>
    <row r="297" spans="1:9" ht="45.75" customHeight="1" x14ac:dyDescent="0.25">
      <c r="A297" s="86" t="s">
        <v>45</v>
      </c>
      <c r="B297" s="80">
        <v>50</v>
      </c>
      <c r="C297" s="87">
        <v>1</v>
      </c>
      <c r="D297" s="87">
        <v>13</v>
      </c>
      <c r="E297" s="88">
        <v>7950000</v>
      </c>
      <c r="F297" s="80">
        <v>0</v>
      </c>
      <c r="G297" s="89">
        <f>SUM(G298)</f>
        <v>50</v>
      </c>
      <c r="H297" s="89">
        <f t="shared" ref="H297:I297" si="143">SUM(H298)</f>
        <v>44.3</v>
      </c>
      <c r="I297" s="89">
        <f t="shared" si="143"/>
        <v>50.4</v>
      </c>
    </row>
    <row r="298" spans="1:9" s="97" customFormat="1" ht="15.75" customHeight="1" x14ac:dyDescent="0.25">
      <c r="A298" s="91" t="s">
        <v>8</v>
      </c>
      <c r="B298" s="92">
        <v>50</v>
      </c>
      <c r="C298" s="93">
        <v>1</v>
      </c>
      <c r="D298" s="93">
        <v>13</v>
      </c>
      <c r="E298" s="94" t="s">
        <v>46</v>
      </c>
      <c r="F298" s="92">
        <v>240</v>
      </c>
      <c r="G298" s="95">
        <v>50</v>
      </c>
      <c r="H298" s="96">
        <v>44.3</v>
      </c>
      <c r="I298" s="96">
        <v>50.4</v>
      </c>
    </row>
    <row r="299" spans="1:9" ht="35.25" customHeight="1" thickBot="1" x14ac:dyDescent="0.3">
      <c r="A299" s="74" t="s">
        <v>196</v>
      </c>
      <c r="B299" s="75">
        <v>50</v>
      </c>
      <c r="C299" s="76">
        <v>3</v>
      </c>
      <c r="D299" s="76">
        <v>0</v>
      </c>
      <c r="E299" s="77">
        <v>0</v>
      </c>
      <c r="F299" s="75">
        <v>0</v>
      </c>
      <c r="G299" s="78">
        <f>G300</f>
        <v>325.60000000000002</v>
      </c>
      <c r="H299" s="78">
        <f t="shared" ref="H299:I299" si="144">H300</f>
        <v>288.8</v>
      </c>
      <c r="I299" s="78">
        <f t="shared" si="144"/>
        <v>328.2</v>
      </c>
    </row>
    <row r="300" spans="1:9" ht="62.25" customHeight="1" thickBot="1" x14ac:dyDescent="0.3">
      <c r="A300" s="98" t="s">
        <v>48</v>
      </c>
      <c r="B300" s="80">
        <v>50</v>
      </c>
      <c r="C300" s="87">
        <v>3</v>
      </c>
      <c r="D300" s="87">
        <v>9</v>
      </c>
      <c r="E300" s="88">
        <v>20000</v>
      </c>
      <c r="F300" s="80">
        <v>0</v>
      </c>
      <c r="G300" s="89">
        <f>SUM(G301)</f>
        <v>325.60000000000002</v>
      </c>
      <c r="H300" s="89">
        <f t="shared" ref="H300:I300" si="145">SUM(H301)</f>
        <v>288.8</v>
      </c>
      <c r="I300" s="89">
        <f t="shared" si="145"/>
        <v>328.2</v>
      </c>
    </row>
    <row r="301" spans="1:9" s="97" customFormat="1" ht="36" customHeight="1" x14ac:dyDescent="0.25">
      <c r="A301" s="91" t="s">
        <v>8</v>
      </c>
      <c r="B301" s="92">
        <v>50</v>
      </c>
      <c r="C301" s="93">
        <v>3</v>
      </c>
      <c r="D301" s="93">
        <v>9</v>
      </c>
      <c r="E301" s="94">
        <v>20420</v>
      </c>
      <c r="F301" s="92">
        <v>120</v>
      </c>
      <c r="G301" s="95">
        <v>325.60000000000002</v>
      </c>
      <c r="H301" s="96">
        <v>288.8</v>
      </c>
      <c r="I301" s="96">
        <v>328.2</v>
      </c>
    </row>
    <row r="302" spans="1:9" ht="16.5" thickBot="1" x14ac:dyDescent="0.3">
      <c r="A302" s="74" t="s">
        <v>20</v>
      </c>
      <c r="B302" s="75">
        <v>50</v>
      </c>
      <c r="C302" s="76">
        <v>4</v>
      </c>
      <c r="D302" s="76">
        <v>0</v>
      </c>
      <c r="E302" s="77">
        <v>0</v>
      </c>
      <c r="F302" s="75">
        <v>0</v>
      </c>
      <c r="G302" s="78">
        <f>G303+G305+G307+G309</f>
        <v>11096.9</v>
      </c>
      <c r="H302" s="78">
        <f t="shared" ref="H302:I302" si="146">H303+H305+H307+H309</f>
        <v>9842.5</v>
      </c>
      <c r="I302" s="78">
        <f t="shared" si="146"/>
        <v>11185.7</v>
      </c>
    </row>
    <row r="303" spans="1:9" ht="48.75" customHeight="1" thickBot="1" x14ac:dyDescent="0.3">
      <c r="A303" s="98" t="s">
        <v>50</v>
      </c>
      <c r="B303" s="80">
        <v>50</v>
      </c>
      <c r="C303" s="87">
        <v>4</v>
      </c>
      <c r="D303" s="87">
        <v>1</v>
      </c>
      <c r="E303" s="88">
        <v>8750000</v>
      </c>
      <c r="F303" s="80">
        <v>0</v>
      </c>
      <c r="G303" s="89">
        <f>SUM(G304)</f>
        <v>189</v>
      </c>
      <c r="H303" s="89">
        <f t="shared" ref="H303:I303" si="147">SUM(H304)</f>
        <v>167.5</v>
      </c>
      <c r="I303" s="89">
        <f t="shared" si="147"/>
        <v>190.5</v>
      </c>
    </row>
    <row r="304" spans="1:9" s="97" customFormat="1" ht="36" customHeight="1" thickBot="1" x14ac:dyDescent="0.3">
      <c r="A304" s="91" t="s">
        <v>8</v>
      </c>
      <c r="B304" s="92">
        <v>50</v>
      </c>
      <c r="C304" s="93">
        <v>4</v>
      </c>
      <c r="D304" s="93">
        <v>1</v>
      </c>
      <c r="E304" s="94">
        <v>8757120</v>
      </c>
      <c r="F304" s="92">
        <v>530</v>
      </c>
      <c r="G304" s="95">
        <v>189</v>
      </c>
      <c r="H304" s="96">
        <v>167.5</v>
      </c>
      <c r="I304" s="96">
        <v>190.5</v>
      </c>
    </row>
    <row r="305" spans="1:9" ht="98.25" customHeight="1" thickBot="1" x14ac:dyDescent="0.3">
      <c r="A305" s="98" t="s">
        <v>51</v>
      </c>
      <c r="B305" s="80">
        <v>50</v>
      </c>
      <c r="C305" s="87">
        <v>4</v>
      </c>
      <c r="D305" s="87">
        <v>9</v>
      </c>
      <c r="E305" s="88">
        <v>8750000</v>
      </c>
      <c r="F305" s="80">
        <v>0</v>
      </c>
      <c r="G305" s="89">
        <f>SUM(G306)</f>
        <v>8325</v>
      </c>
      <c r="H305" s="89">
        <f t="shared" ref="H305:I305" si="148">SUM(H306)</f>
        <v>7384.2</v>
      </c>
      <c r="I305" s="89">
        <f t="shared" si="148"/>
        <v>8391.6</v>
      </c>
    </row>
    <row r="306" spans="1:9" s="97" customFormat="1" ht="36" customHeight="1" thickBot="1" x14ac:dyDescent="0.3">
      <c r="A306" s="91" t="s">
        <v>8</v>
      </c>
      <c r="B306" s="92">
        <v>50</v>
      </c>
      <c r="C306" s="93">
        <v>4</v>
      </c>
      <c r="D306" s="93">
        <v>9</v>
      </c>
      <c r="E306" s="94">
        <v>8757620</v>
      </c>
      <c r="F306" s="92">
        <v>520</v>
      </c>
      <c r="G306" s="95">
        <v>8325</v>
      </c>
      <c r="H306" s="96">
        <v>7384.2</v>
      </c>
      <c r="I306" s="96">
        <v>8391.6</v>
      </c>
    </row>
    <row r="307" spans="1:9" ht="48.75" customHeight="1" thickBot="1" x14ac:dyDescent="0.3">
      <c r="A307" s="98" t="s">
        <v>52</v>
      </c>
      <c r="B307" s="80">
        <v>50</v>
      </c>
      <c r="C307" s="87">
        <v>4</v>
      </c>
      <c r="D307" s="87">
        <v>9</v>
      </c>
      <c r="E307" s="100" t="s">
        <v>53</v>
      </c>
      <c r="F307" s="80">
        <v>0</v>
      </c>
      <c r="G307" s="89">
        <f>SUM(G308)</f>
        <v>2362.9</v>
      </c>
      <c r="H307" s="89">
        <f t="shared" ref="H307:I307" si="149">SUM(H308)</f>
        <v>2095.8000000000002</v>
      </c>
      <c r="I307" s="89">
        <f t="shared" si="149"/>
        <v>2381.8000000000002</v>
      </c>
    </row>
    <row r="308" spans="1:9" s="97" customFormat="1" ht="30" customHeight="1" thickBot="1" x14ac:dyDescent="0.3">
      <c r="A308" s="91" t="s">
        <v>8</v>
      </c>
      <c r="B308" s="92">
        <v>50</v>
      </c>
      <c r="C308" s="93">
        <v>4</v>
      </c>
      <c r="D308" s="93">
        <v>9</v>
      </c>
      <c r="E308" s="101" t="s">
        <v>54</v>
      </c>
      <c r="F308" s="92">
        <v>240</v>
      </c>
      <c r="G308" s="95">
        <v>2362.9</v>
      </c>
      <c r="H308" s="96">
        <v>2095.8000000000002</v>
      </c>
      <c r="I308" s="96">
        <v>2381.8000000000002</v>
      </c>
    </row>
    <row r="309" spans="1:9" ht="46.5" customHeight="1" thickBot="1" x14ac:dyDescent="0.3">
      <c r="A309" s="98" t="s">
        <v>56</v>
      </c>
      <c r="B309" s="80">
        <v>50</v>
      </c>
      <c r="C309" s="87">
        <v>4</v>
      </c>
      <c r="D309" s="87">
        <v>12</v>
      </c>
      <c r="E309" s="88">
        <v>7950000</v>
      </c>
      <c r="F309" s="80">
        <v>0</v>
      </c>
      <c r="G309" s="89">
        <f>SUM(G310)</f>
        <v>220</v>
      </c>
      <c r="H309" s="89">
        <f t="shared" ref="H309:I309" si="150">SUM(H310)</f>
        <v>195</v>
      </c>
      <c r="I309" s="89">
        <f t="shared" si="150"/>
        <v>221.8</v>
      </c>
    </row>
    <row r="310" spans="1:9" s="97" customFormat="1" ht="27.75" customHeight="1" x14ac:dyDescent="0.25">
      <c r="A310" s="91" t="s">
        <v>8</v>
      </c>
      <c r="B310" s="92">
        <v>50</v>
      </c>
      <c r="C310" s="93">
        <v>4</v>
      </c>
      <c r="D310" s="93">
        <v>12</v>
      </c>
      <c r="E310" s="94" t="s">
        <v>57</v>
      </c>
      <c r="F310" s="92">
        <v>240</v>
      </c>
      <c r="G310" s="95">
        <v>220</v>
      </c>
      <c r="H310" s="96">
        <v>195</v>
      </c>
      <c r="I310" s="96">
        <v>221.8</v>
      </c>
    </row>
    <row r="311" spans="1:9" ht="21.75" customHeight="1" x14ac:dyDescent="0.25">
      <c r="A311" s="74" t="s">
        <v>197</v>
      </c>
      <c r="B311" s="75">
        <v>50</v>
      </c>
      <c r="C311" s="76">
        <v>7</v>
      </c>
      <c r="D311" s="76">
        <v>0</v>
      </c>
      <c r="E311" s="77">
        <v>0</v>
      </c>
      <c r="F311" s="75">
        <v>0</v>
      </c>
      <c r="G311" s="78">
        <f>G312</f>
        <v>358</v>
      </c>
      <c r="H311" s="78">
        <f t="shared" ref="H311:I311" si="151">H312</f>
        <v>317.5</v>
      </c>
      <c r="I311" s="78">
        <f t="shared" si="151"/>
        <v>360.9</v>
      </c>
    </row>
    <row r="312" spans="1:9" ht="45" customHeight="1" x14ac:dyDescent="0.25">
      <c r="A312" s="86" t="s">
        <v>42</v>
      </c>
      <c r="B312" s="80">
        <v>50</v>
      </c>
      <c r="C312" s="87">
        <v>7</v>
      </c>
      <c r="D312" s="87">
        <v>9</v>
      </c>
      <c r="E312" s="88">
        <v>8750000</v>
      </c>
      <c r="F312" s="80">
        <v>0</v>
      </c>
      <c r="G312" s="89">
        <f>SUM(G313)</f>
        <v>358</v>
      </c>
      <c r="H312" s="89">
        <f t="shared" ref="H312:I312" si="152">SUM(H313)</f>
        <v>317.5</v>
      </c>
      <c r="I312" s="89">
        <f t="shared" si="152"/>
        <v>360.9</v>
      </c>
    </row>
    <row r="313" spans="1:9" s="97" customFormat="1" ht="29.25" customHeight="1" x14ac:dyDescent="0.25">
      <c r="A313" s="91" t="s">
        <v>8</v>
      </c>
      <c r="B313" s="92">
        <v>50</v>
      </c>
      <c r="C313" s="93">
        <v>7</v>
      </c>
      <c r="D313" s="93">
        <v>9</v>
      </c>
      <c r="E313" s="94">
        <v>8757180</v>
      </c>
      <c r="F313" s="92">
        <v>530</v>
      </c>
      <c r="G313" s="95">
        <v>358</v>
      </c>
      <c r="H313" s="96">
        <v>317.5</v>
      </c>
      <c r="I313" s="96">
        <v>360.9</v>
      </c>
    </row>
    <row r="314" spans="1:9" ht="16.5" thickBot="1" x14ac:dyDescent="0.3">
      <c r="A314" s="74" t="s">
        <v>59</v>
      </c>
      <c r="B314" s="75">
        <v>50</v>
      </c>
      <c r="C314" s="76">
        <v>10</v>
      </c>
      <c r="D314" s="76">
        <v>0</v>
      </c>
      <c r="E314" s="77">
        <v>0</v>
      </c>
      <c r="F314" s="75">
        <v>0</v>
      </c>
      <c r="G314" s="78">
        <f>G315+G317+G319</f>
        <v>13431.6</v>
      </c>
      <c r="H314" s="78">
        <f t="shared" ref="H314:I314" si="153">H315+H317+H319</f>
        <v>11913.8</v>
      </c>
      <c r="I314" s="78">
        <f t="shared" si="153"/>
        <v>13539</v>
      </c>
    </row>
    <row r="315" spans="1:9" ht="34.5" customHeight="1" thickBot="1" x14ac:dyDescent="0.3">
      <c r="A315" s="98" t="s">
        <v>60</v>
      </c>
      <c r="B315" s="80">
        <v>50</v>
      </c>
      <c r="C315" s="87">
        <v>10</v>
      </c>
      <c r="D315" s="87">
        <v>3</v>
      </c>
      <c r="E315" s="88">
        <v>7950000</v>
      </c>
      <c r="F315" s="80">
        <v>0</v>
      </c>
      <c r="G315" s="89">
        <f>SUM(G316)</f>
        <v>50</v>
      </c>
      <c r="H315" s="89">
        <f t="shared" ref="H315:I315" si="154">SUM(H316)</f>
        <v>44.4</v>
      </c>
      <c r="I315" s="89">
        <f t="shared" si="154"/>
        <v>50.4</v>
      </c>
    </row>
    <row r="316" spans="1:9" s="97" customFormat="1" ht="32.25" customHeight="1" x14ac:dyDescent="0.25">
      <c r="A316" s="91" t="s">
        <v>8</v>
      </c>
      <c r="B316" s="92">
        <v>50</v>
      </c>
      <c r="C316" s="93">
        <v>10</v>
      </c>
      <c r="D316" s="93">
        <v>3</v>
      </c>
      <c r="E316" s="94" t="s">
        <v>61</v>
      </c>
      <c r="F316" s="92">
        <v>240</v>
      </c>
      <c r="G316" s="95">
        <v>50</v>
      </c>
      <c r="H316" s="96">
        <v>44.4</v>
      </c>
      <c r="I316" s="96">
        <v>50.4</v>
      </c>
    </row>
    <row r="317" spans="1:9" ht="47.25" customHeight="1" x14ac:dyDescent="0.25">
      <c r="A317" s="86" t="s">
        <v>62</v>
      </c>
      <c r="B317" s="80">
        <v>50</v>
      </c>
      <c r="C317" s="87">
        <v>10</v>
      </c>
      <c r="D317" s="87">
        <v>3</v>
      </c>
      <c r="E317" s="88">
        <v>8750000</v>
      </c>
      <c r="F317" s="80">
        <v>0</v>
      </c>
      <c r="G317" s="89">
        <f>SUM(G318)</f>
        <v>13180.5</v>
      </c>
      <c r="H317" s="89">
        <f t="shared" ref="H317:I317" si="155">SUM(H318)</f>
        <v>11691.1</v>
      </c>
      <c r="I317" s="89">
        <f t="shared" si="155"/>
        <v>13285.9</v>
      </c>
    </row>
    <row r="318" spans="1:9" s="97" customFormat="1" ht="28.5" customHeight="1" x14ac:dyDescent="0.25">
      <c r="A318" s="91" t="s">
        <v>8</v>
      </c>
      <c r="B318" s="92">
        <v>50</v>
      </c>
      <c r="C318" s="93">
        <v>10</v>
      </c>
      <c r="D318" s="93">
        <v>3</v>
      </c>
      <c r="E318" s="94">
        <v>8757310</v>
      </c>
      <c r="F318" s="92">
        <v>530</v>
      </c>
      <c r="G318" s="95">
        <v>13180.5</v>
      </c>
      <c r="H318" s="96">
        <v>11691.1</v>
      </c>
      <c r="I318" s="96">
        <v>13285.9</v>
      </c>
    </row>
    <row r="319" spans="1:9" ht="48" customHeight="1" x14ac:dyDescent="0.25">
      <c r="A319" s="86" t="s">
        <v>63</v>
      </c>
      <c r="B319" s="80">
        <v>50</v>
      </c>
      <c r="C319" s="87">
        <v>10</v>
      </c>
      <c r="D319" s="87">
        <v>6</v>
      </c>
      <c r="E319" s="88">
        <v>8750000</v>
      </c>
      <c r="F319" s="80">
        <v>0</v>
      </c>
      <c r="G319" s="89">
        <f>SUM(G320)</f>
        <v>201.1</v>
      </c>
      <c r="H319" s="89">
        <f t="shared" ref="H319:I319" si="156">SUM(H320)</f>
        <v>178.3</v>
      </c>
      <c r="I319" s="89">
        <f t="shared" si="156"/>
        <v>202.7</v>
      </c>
    </row>
    <row r="320" spans="1:9" s="97" customFormat="1" ht="27.75" customHeight="1" x14ac:dyDescent="0.25">
      <c r="A320" s="91" t="s">
        <v>8</v>
      </c>
      <c r="B320" s="92">
        <v>50</v>
      </c>
      <c r="C320" s="93">
        <v>10</v>
      </c>
      <c r="D320" s="93">
        <v>6</v>
      </c>
      <c r="E320" s="94">
        <v>8757170</v>
      </c>
      <c r="F320" s="92">
        <v>530</v>
      </c>
      <c r="G320" s="95">
        <v>201.1</v>
      </c>
      <c r="H320" s="96">
        <v>178.3</v>
      </c>
      <c r="I320" s="96">
        <v>202.7</v>
      </c>
    </row>
    <row r="321" spans="1:9" ht="15.75" x14ac:dyDescent="0.25">
      <c r="A321" s="74" t="s">
        <v>64</v>
      </c>
      <c r="B321" s="102">
        <v>50</v>
      </c>
      <c r="C321" s="76">
        <v>11</v>
      </c>
      <c r="D321" s="76">
        <v>0</v>
      </c>
      <c r="E321" s="77">
        <v>0</v>
      </c>
      <c r="F321" s="75">
        <v>0</v>
      </c>
      <c r="G321" s="78">
        <f>SUM(G322)</f>
        <v>220</v>
      </c>
      <c r="H321" s="78">
        <f t="shared" ref="H321:I323" si="157">SUM(H322)</f>
        <v>195</v>
      </c>
      <c r="I321" s="78">
        <f t="shared" si="157"/>
        <v>221.7</v>
      </c>
    </row>
    <row r="322" spans="1:9" ht="15.75" hidden="1" x14ac:dyDescent="0.25">
      <c r="A322" s="79" t="s">
        <v>65</v>
      </c>
      <c r="B322" s="90">
        <v>50</v>
      </c>
      <c r="C322" s="81">
        <v>11</v>
      </c>
      <c r="D322" s="81">
        <v>1</v>
      </c>
      <c r="E322" s="82">
        <v>0</v>
      </c>
      <c r="F322" s="83">
        <v>0</v>
      </c>
      <c r="G322" s="103">
        <f>SUM(G323)</f>
        <v>220</v>
      </c>
      <c r="H322" s="103">
        <f t="shared" si="157"/>
        <v>195</v>
      </c>
      <c r="I322" s="103">
        <f t="shared" si="157"/>
        <v>221.7</v>
      </c>
    </row>
    <row r="323" spans="1:9" ht="33" customHeight="1" x14ac:dyDescent="0.25">
      <c r="A323" s="104" t="s">
        <v>66</v>
      </c>
      <c r="B323" s="80">
        <v>50</v>
      </c>
      <c r="C323" s="105">
        <v>11</v>
      </c>
      <c r="D323" s="105">
        <v>1</v>
      </c>
      <c r="E323" s="106">
        <v>0</v>
      </c>
      <c r="F323" s="107">
        <v>0</v>
      </c>
      <c r="G323" s="108">
        <f>SUM(G324)</f>
        <v>220</v>
      </c>
      <c r="H323" s="108">
        <f t="shared" si="157"/>
        <v>195</v>
      </c>
      <c r="I323" s="108">
        <f t="shared" si="157"/>
        <v>221.7</v>
      </c>
    </row>
    <row r="324" spans="1:9" ht="46.5" customHeight="1" x14ac:dyDescent="0.25">
      <c r="A324" s="104" t="s">
        <v>67</v>
      </c>
      <c r="B324" s="80">
        <v>50</v>
      </c>
      <c r="C324" s="105">
        <v>11</v>
      </c>
      <c r="D324" s="105">
        <v>1</v>
      </c>
      <c r="E324" s="106">
        <v>20000</v>
      </c>
      <c r="F324" s="107">
        <v>0</v>
      </c>
      <c r="G324" s="108">
        <f>SUM(G325+G327)</f>
        <v>220</v>
      </c>
      <c r="H324" s="108">
        <f t="shared" ref="H324:I324" si="158">SUM(H325+H327)</f>
        <v>195</v>
      </c>
      <c r="I324" s="108">
        <f t="shared" si="158"/>
        <v>221.7</v>
      </c>
    </row>
    <row r="325" spans="1:9" s="97" customFormat="1" ht="30" customHeight="1" thickBot="1" x14ac:dyDescent="0.3">
      <c r="A325" s="91" t="s">
        <v>8</v>
      </c>
      <c r="B325" s="92">
        <v>50</v>
      </c>
      <c r="C325" s="93">
        <v>11</v>
      </c>
      <c r="D325" s="93">
        <v>1</v>
      </c>
      <c r="E325" s="94">
        <v>20420</v>
      </c>
      <c r="F325" s="92">
        <v>240</v>
      </c>
      <c r="G325" s="95">
        <v>205</v>
      </c>
      <c r="H325" s="96">
        <v>181.7</v>
      </c>
      <c r="I325" s="96">
        <v>206.6</v>
      </c>
    </row>
    <row r="326" spans="1:9" ht="18" customHeight="1" thickBot="1" x14ac:dyDescent="0.3">
      <c r="A326" s="98" t="s">
        <v>68</v>
      </c>
      <c r="B326" s="80">
        <v>50</v>
      </c>
      <c r="C326" s="87">
        <v>11</v>
      </c>
      <c r="D326" s="87">
        <v>1</v>
      </c>
      <c r="E326" s="88">
        <v>7950000</v>
      </c>
      <c r="F326" s="80">
        <v>0</v>
      </c>
      <c r="G326" s="89">
        <f>SUM(G327)</f>
        <v>15</v>
      </c>
      <c r="H326" s="89">
        <f t="shared" ref="H326:I326" si="159">SUM(H327)</f>
        <v>13.3</v>
      </c>
      <c r="I326" s="89">
        <f t="shared" si="159"/>
        <v>15.1</v>
      </c>
    </row>
    <row r="327" spans="1:9" s="97" customFormat="1" ht="36" customHeight="1" x14ac:dyDescent="0.25">
      <c r="A327" s="91" t="s">
        <v>8</v>
      </c>
      <c r="B327" s="92">
        <v>50</v>
      </c>
      <c r="C327" s="93">
        <v>11</v>
      </c>
      <c r="D327" s="93">
        <v>1</v>
      </c>
      <c r="E327" s="94" t="s">
        <v>69</v>
      </c>
      <c r="F327" s="92">
        <v>240</v>
      </c>
      <c r="G327" s="95">
        <v>15</v>
      </c>
      <c r="H327" s="96">
        <v>13.3</v>
      </c>
      <c r="I327" s="96">
        <v>15.1</v>
      </c>
    </row>
    <row r="328" spans="1:9" ht="15.75" x14ac:dyDescent="0.25">
      <c r="A328" s="74" t="s">
        <v>70</v>
      </c>
      <c r="B328" s="102">
        <v>50</v>
      </c>
      <c r="C328" s="76">
        <v>12</v>
      </c>
      <c r="D328" s="76">
        <v>0</v>
      </c>
      <c r="E328" s="77">
        <v>0</v>
      </c>
      <c r="F328" s="75">
        <v>0</v>
      </c>
      <c r="G328" s="78">
        <f>SUM(G329)</f>
        <v>109.6</v>
      </c>
      <c r="H328" s="78">
        <f t="shared" ref="H328:I330" si="160">SUM(H329)</f>
        <v>97.2</v>
      </c>
      <c r="I328" s="78">
        <f t="shared" si="160"/>
        <v>110.5</v>
      </c>
    </row>
    <row r="329" spans="1:9" ht="15.75" x14ac:dyDescent="0.25">
      <c r="A329" s="79" t="s">
        <v>71</v>
      </c>
      <c r="B329" s="90">
        <v>50</v>
      </c>
      <c r="C329" s="81">
        <v>12</v>
      </c>
      <c r="D329" s="81">
        <v>2</v>
      </c>
      <c r="E329" s="82">
        <v>4570000</v>
      </c>
      <c r="F329" s="83">
        <v>0</v>
      </c>
      <c r="G329" s="103">
        <f>SUM(G330)</f>
        <v>109.6</v>
      </c>
      <c r="H329" s="103">
        <f t="shared" si="160"/>
        <v>97.2</v>
      </c>
      <c r="I329" s="103">
        <f t="shared" si="160"/>
        <v>110.5</v>
      </c>
    </row>
    <row r="330" spans="1:9" ht="46.5" customHeight="1" x14ac:dyDescent="0.25">
      <c r="A330" s="104" t="s">
        <v>72</v>
      </c>
      <c r="B330" s="80">
        <v>50</v>
      </c>
      <c r="C330" s="105">
        <v>12</v>
      </c>
      <c r="D330" s="105">
        <v>2</v>
      </c>
      <c r="E330" s="106">
        <v>4575520</v>
      </c>
      <c r="F330" s="107">
        <v>0</v>
      </c>
      <c r="G330" s="108">
        <f>SUM(G331)</f>
        <v>109.6</v>
      </c>
      <c r="H330" s="108">
        <f t="shared" si="160"/>
        <v>97.2</v>
      </c>
      <c r="I330" s="108">
        <f t="shared" si="160"/>
        <v>110.5</v>
      </c>
    </row>
    <row r="331" spans="1:9" s="97" customFormat="1" ht="33" customHeight="1" x14ac:dyDescent="0.25">
      <c r="A331" s="91" t="s">
        <v>8</v>
      </c>
      <c r="B331" s="92">
        <v>50</v>
      </c>
      <c r="C331" s="93">
        <v>12</v>
      </c>
      <c r="D331" s="93">
        <v>2</v>
      </c>
      <c r="E331" s="94">
        <v>4575520</v>
      </c>
      <c r="F331" s="92">
        <v>240</v>
      </c>
      <c r="G331" s="95">
        <v>109.6</v>
      </c>
      <c r="H331" s="96">
        <v>97.2</v>
      </c>
      <c r="I331" s="96">
        <v>110.5</v>
      </c>
    </row>
    <row r="332" spans="1:9" ht="54.75" customHeight="1" x14ac:dyDescent="0.3">
      <c r="A332" s="109" t="s">
        <v>73</v>
      </c>
      <c r="B332" s="70">
        <v>51</v>
      </c>
      <c r="C332" s="71">
        <v>0</v>
      </c>
      <c r="D332" s="71">
        <v>0</v>
      </c>
      <c r="E332" s="72">
        <v>0</v>
      </c>
      <c r="F332" s="70">
        <v>0</v>
      </c>
      <c r="G332" s="110">
        <f>SUM(G333+G352+G359+G367+G363)</f>
        <v>11598</v>
      </c>
      <c r="H332" s="110">
        <f t="shared" ref="H332:I332" si="161">SUM(H333+H352+H359+H367+H363)</f>
        <v>9857.6</v>
      </c>
      <c r="I332" s="110">
        <f t="shared" si="161"/>
        <v>12103.600000000002</v>
      </c>
    </row>
    <row r="333" spans="1:9" ht="15.75" x14ac:dyDescent="0.25">
      <c r="A333" s="74" t="s">
        <v>5</v>
      </c>
      <c r="B333" s="75">
        <v>51</v>
      </c>
      <c r="C333" s="76">
        <v>1</v>
      </c>
      <c r="D333" s="76">
        <v>0</v>
      </c>
      <c r="E333" s="77">
        <v>0</v>
      </c>
      <c r="F333" s="75">
        <v>0</v>
      </c>
      <c r="G333" s="78">
        <f>SUM(G334+G346)</f>
        <v>6467.3</v>
      </c>
      <c r="H333" s="78">
        <f t="shared" ref="H333:I333" si="162">SUM(H334+H346)</f>
        <v>5496.2</v>
      </c>
      <c r="I333" s="78">
        <f t="shared" si="162"/>
        <v>6837.5</v>
      </c>
    </row>
    <row r="334" spans="1:9" ht="63.75" customHeight="1" x14ac:dyDescent="0.25">
      <c r="A334" s="79" t="s">
        <v>74</v>
      </c>
      <c r="B334" s="90">
        <v>51</v>
      </c>
      <c r="C334" s="81">
        <v>1</v>
      </c>
      <c r="D334" s="81">
        <v>6</v>
      </c>
      <c r="E334" s="82">
        <v>0</v>
      </c>
      <c r="F334" s="83">
        <v>0</v>
      </c>
      <c r="G334" s="84">
        <f>SUM(G335+G341)</f>
        <v>5865.6</v>
      </c>
      <c r="H334" s="84">
        <f t="shared" ref="H334:I334" si="163">SUM(H335+H341)</f>
        <v>4985</v>
      </c>
      <c r="I334" s="84">
        <f t="shared" si="163"/>
        <v>6210.7</v>
      </c>
    </row>
    <row r="335" spans="1:9" ht="15.75" x14ac:dyDescent="0.25">
      <c r="A335" s="86" t="s">
        <v>7</v>
      </c>
      <c r="B335" s="80">
        <v>51</v>
      </c>
      <c r="C335" s="87">
        <v>1</v>
      </c>
      <c r="D335" s="87">
        <v>6</v>
      </c>
      <c r="E335" s="88">
        <v>20000</v>
      </c>
      <c r="F335" s="80">
        <v>0</v>
      </c>
      <c r="G335" s="89">
        <f>SUM(G336+G339)</f>
        <v>5122.2000000000007</v>
      </c>
      <c r="H335" s="89">
        <f t="shared" ref="H335:I335" si="164">SUM(H336+H339)</f>
        <v>4353.3999999999996</v>
      </c>
      <c r="I335" s="89">
        <f t="shared" si="164"/>
        <v>5434.7</v>
      </c>
    </row>
    <row r="336" spans="1:9" ht="15.75" x14ac:dyDescent="0.25">
      <c r="A336" s="86" t="s">
        <v>11</v>
      </c>
      <c r="B336" s="80">
        <v>51</v>
      </c>
      <c r="C336" s="87">
        <v>1</v>
      </c>
      <c r="D336" s="87">
        <v>6</v>
      </c>
      <c r="E336" s="88">
        <v>21520</v>
      </c>
      <c r="F336" s="80">
        <v>0</v>
      </c>
      <c r="G336" s="89">
        <f>SUM(G337+G338)</f>
        <v>5112.2000000000007</v>
      </c>
      <c r="H336" s="89">
        <f t="shared" ref="H336:I336" si="165">SUM(H337+H338)</f>
        <v>4344.8999999999996</v>
      </c>
      <c r="I336" s="89">
        <f t="shared" si="165"/>
        <v>5424.5</v>
      </c>
    </row>
    <row r="337" spans="1:9" s="97" customFormat="1" ht="31.5" x14ac:dyDescent="0.25">
      <c r="A337" s="91" t="s">
        <v>8</v>
      </c>
      <c r="B337" s="92">
        <v>51</v>
      </c>
      <c r="C337" s="93">
        <v>1</v>
      </c>
      <c r="D337" s="93">
        <v>6</v>
      </c>
      <c r="E337" s="94">
        <v>21520</v>
      </c>
      <c r="F337" s="92">
        <v>120</v>
      </c>
      <c r="G337" s="95">
        <v>4207.1000000000004</v>
      </c>
      <c r="H337" s="96">
        <v>3576</v>
      </c>
      <c r="I337" s="96">
        <v>4391.2</v>
      </c>
    </row>
    <row r="338" spans="1:9" s="97" customFormat="1" ht="31.5" x14ac:dyDescent="0.25">
      <c r="A338" s="91" t="s">
        <v>8</v>
      </c>
      <c r="B338" s="92">
        <v>51</v>
      </c>
      <c r="C338" s="93">
        <v>1</v>
      </c>
      <c r="D338" s="93">
        <v>6</v>
      </c>
      <c r="E338" s="94">
        <v>21520</v>
      </c>
      <c r="F338" s="92">
        <v>240</v>
      </c>
      <c r="G338" s="95">
        <v>905.1</v>
      </c>
      <c r="H338" s="96">
        <v>768.9</v>
      </c>
      <c r="I338" s="96">
        <v>1033.3</v>
      </c>
    </row>
    <row r="339" spans="1:9" ht="31.5" x14ac:dyDescent="0.25">
      <c r="A339" s="86" t="s">
        <v>12</v>
      </c>
      <c r="B339" s="80">
        <v>51</v>
      </c>
      <c r="C339" s="87">
        <v>1</v>
      </c>
      <c r="D339" s="87">
        <v>6</v>
      </c>
      <c r="E339" s="88">
        <v>23520</v>
      </c>
      <c r="F339" s="80">
        <v>0</v>
      </c>
      <c r="G339" s="89">
        <f>SUM(G340)</f>
        <v>10</v>
      </c>
      <c r="H339" s="89">
        <f t="shared" ref="H339:I339" si="166">SUM(H340)</f>
        <v>8.5</v>
      </c>
      <c r="I339" s="89">
        <f t="shared" si="166"/>
        <v>10.199999999999999</v>
      </c>
    </row>
    <row r="340" spans="1:9" s="97" customFormat="1" ht="31.5" x14ac:dyDescent="0.25">
      <c r="A340" s="91" t="s">
        <v>8</v>
      </c>
      <c r="B340" s="92">
        <v>51</v>
      </c>
      <c r="C340" s="93">
        <v>1</v>
      </c>
      <c r="D340" s="93">
        <v>6</v>
      </c>
      <c r="E340" s="94">
        <v>23520</v>
      </c>
      <c r="F340" s="92">
        <v>850</v>
      </c>
      <c r="G340" s="95">
        <v>10</v>
      </c>
      <c r="H340" s="96">
        <v>8.5</v>
      </c>
      <c r="I340" s="96">
        <v>10.199999999999999</v>
      </c>
    </row>
    <row r="341" spans="1:9" ht="15.75" x14ac:dyDescent="0.25">
      <c r="A341" s="86" t="s">
        <v>75</v>
      </c>
      <c r="B341" s="80">
        <v>51</v>
      </c>
      <c r="C341" s="87">
        <v>1</v>
      </c>
      <c r="D341" s="87">
        <v>6</v>
      </c>
      <c r="E341" s="88">
        <v>8750000</v>
      </c>
      <c r="F341" s="80">
        <v>0</v>
      </c>
      <c r="G341" s="89">
        <f>SUM(G342+G344)</f>
        <v>743.4</v>
      </c>
      <c r="H341" s="89">
        <f t="shared" ref="H341:I341" si="167">SUM(H342+H344)</f>
        <v>631.6</v>
      </c>
      <c r="I341" s="89">
        <f t="shared" si="167"/>
        <v>776</v>
      </c>
    </row>
    <row r="342" spans="1:9" ht="94.5" customHeight="1" x14ac:dyDescent="0.25">
      <c r="A342" s="86" t="s">
        <v>76</v>
      </c>
      <c r="B342" s="80">
        <v>51</v>
      </c>
      <c r="C342" s="87">
        <v>1</v>
      </c>
      <c r="D342" s="87">
        <v>6</v>
      </c>
      <c r="E342" s="88">
        <v>8750220</v>
      </c>
      <c r="F342" s="80">
        <v>0</v>
      </c>
      <c r="G342" s="89">
        <f>SUM(G343)</f>
        <v>371.7</v>
      </c>
      <c r="H342" s="89">
        <f t="shared" ref="H342:I342" si="168">SUM(H343)</f>
        <v>315.8</v>
      </c>
      <c r="I342" s="89">
        <f t="shared" si="168"/>
        <v>388</v>
      </c>
    </row>
    <row r="343" spans="1:9" s="97" customFormat="1" ht="31.5" x14ac:dyDescent="0.25">
      <c r="A343" s="91" t="s">
        <v>8</v>
      </c>
      <c r="B343" s="92">
        <v>51</v>
      </c>
      <c r="C343" s="93">
        <v>1</v>
      </c>
      <c r="D343" s="93">
        <v>6</v>
      </c>
      <c r="E343" s="94">
        <v>8750220</v>
      </c>
      <c r="F343" s="92">
        <v>530</v>
      </c>
      <c r="G343" s="95">
        <v>371.7</v>
      </c>
      <c r="H343" s="96">
        <v>315.8</v>
      </c>
      <c r="I343" s="96">
        <v>388</v>
      </c>
    </row>
    <row r="344" spans="1:9" ht="92.25" customHeight="1" x14ac:dyDescent="0.25">
      <c r="A344" s="111" t="s">
        <v>14</v>
      </c>
      <c r="B344" s="80">
        <v>51</v>
      </c>
      <c r="C344" s="87">
        <v>1</v>
      </c>
      <c r="D344" s="87">
        <v>6</v>
      </c>
      <c r="E344" s="88">
        <v>8751120</v>
      </c>
      <c r="F344" s="80">
        <v>0</v>
      </c>
      <c r="G344" s="89">
        <f>SUM(G345)</f>
        <v>371.7</v>
      </c>
      <c r="H344" s="89">
        <f t="shared" ref="H344:I344" si="169">SUM(H345)</f>
        <v>315.8</v>
      </c>
      <c r="I344" s="89">
        <f t="shared" si="169"/>
        <v>388</v>
      </c>
    </row>
    <row r="345" spans="1:9" s="97" customFormat="1" ht="30" customHeight="1" x14ac:dyDescent="0.25">
      <c r="A345" s="91" t="s">
        <v>8</v>
      </c>
      <c r="B345" s="92">
        <v>51</v>
      </c>
      <c r="C345" s="93">
        <v>1</v>
      </c>
      <c r="D345" s="93">
        <v>6</v>
      </c>
      <c r="E345" s="94">
        <v>8751120</v>
      </c>
      <c r="F345" s="92">
        <v>530</v>
      </c>
      <c r="G345" s="95">
        <v>371.7</v>
      </c>
      <c r="H345" s="96">
        <v>315.8</v>
      </c>
      <c r="I345" s="96">
        <v>388</v>
      </c>
    </row>
    <row r="346" spans="1:9" ht="15.75" x14ac:dyDescent="0.25">
      <c r="A346" s="79" t="s">
        <v>18</v>
      </c>
      <c r="B346" s="112">
        <v>51</v>
      </c>
      <c r="C346" s="81">
        <v>1</v>
      </c>
      <c r="D346" s="81">
        <v>13</v>
      </c>
      <c r="E346" s="82">
        <v>0</v>
      </c>
      <c r="F346" s="83">
        <v>0</v>
      </c>
      <c r="G346" s="84">
        <f>SUM(G347)</f>
        <v>601.70000000000005</v>
      </c>
      <c r="H346" s="84">
        <f t="shared" ref="H346:I347" si="170">SUM(H347)</f>
        <v>511.2</v>
      </c>
      <c r="I346" s="84">
        <f t="shared" si="170"/>
        <v>626.79999999999995</v>
      </c>
    </row>
    <row r="347" spans="1:9" ht="17.25" customHeight="1" x14ac:dyDescent="0.25">
      <c r="A347" s="86" t="s">
        <v>7</v>
      </c>
      <c r="B347" s="80">
        <v>51</v>
      </c>
      <c r="C347" s="87">
        <v>1</v>
      </c>
      <c r="D347" s="87">
        <v>13</v>
      </c>
      <c r="E347" s="88">
        <v>20000</v>
      </c>
      <c r="F347" s="80">
        <v>0</v>
      </c>
      <c r="G347" s="89">
        <f>SUM(G348)</f>
        <v>601.70000000000005</v>
      </c>
      <c r="H347" s="89">
        <f t="shared" si="170"/>
        <v>511.2</v>
      </c>
      <c r="I347" s="89">
        <f t="shared" si="170"/>
        <v>626.79999999999995</v>
      </c>
    </row>
    <row r="348" spans="1:9" ht="31.5" customHeight="1" x14ac:dyDescent="0.25">
      <c r="A348" s="86" t="s">
        <v>19</v>
      </c>
      <c r="B348" s="80">
        <v>51</v>
      </c>
      <c r="C348" s="87">
        <v>1</v>
      </c>
      <c r="D348" s="87">
        <v>13</v>
      </c>
      <c r="E348" s="88">
        <v>20420</v>
      </c>
      <c r="F348" s="80">
        <v>0</v>
      </c>
      <c r="G348" s="89">
        <f>SUM(G349+G358)</f>
        <v>601.70000000000005</v>
      </c>
      <c r="H348" s="89">
        <f t="shared" ref="H348:I348" si="171">SUM(H349+H358)</f>
        <v>511.2</v>
      </c>
      <c r="I348" s="89">
        <f t="shared" si="171"/>
        <v>626.79999999999995</v>
      </c>
    </row>
    <row r="349" spans="1:9" s="97" customFormat="1" ht="31.5" x14ac:dyDescent="0.25">
      <c r="A349" s="91" t="s">
        <v>8</v>
      </c>
      <c r="B349" s="80">
        <v>51</v>
      </c>
      <c r="C349" s="93">
        <v>1</v>
      </c>
      <c r="D349" s="93">
        <v>13</v>
      </c>
      <c r="E349" s="94">
        <v>20420</v>
      </c>
      <c r="F349" s="92">
        <v>120</v>
      </c>
      <c r="G349" s="95">
        <v>485.6</v>
      </c>
      <c r="H349" s="96">
        <v>412.7</v>
      </c>
      <c r="I349" s="96">
        <v>507</v>
      </c>
    </row>
    <row r="350" spans="1:9" ht="31.5" hidden="1" x14ac:dyDescent="0.25">
      <c r="A350" s="86" t="s">
        <v>77</v>
      </c>
      <c r="B350" s="80">
        <v>51</v>
      </c>
      <c r="C350" s="87">
        <v>1</v>
      </c>
      <c r="D350" s="87">
        <v>13</v>
      </c>
      <c r="E350" s="88">
        <v>7950000</v>
      </c>
      <c r="F350" s="80">
        <v>0</v>
      </c>
      <c r="G350" s="89"/>
      <c r="H350" s="85"/>
      <c r="I350" s="85"/>
    </row>
    <row r="351" spans="1:9" ht="31.5" hidden="1" x14ac:dyDescent="0.25">
      <c r="A351" s="86" t="s">
        <v>8</v>
      </c>
      <c r="B351" s="80">
        <v>51</v>
      </c>
      <c r="C351" s="87">
        <v>1</v>
      </c>
      <c r="D351" s="87">
        <v>13</v>
      </c>
      <c r="E351" s="88">
        <v>7950000</v>
      </c>
      <c r="F351" s="80">
        <v>500</v>
      </c>
      <c r="G351" s="89"/>
      <c r="H351" s="85"/>
      <c r="I351" s="85"/>
    </row>
    <row r="352" spans="1:9" ht="15.75" hidden="1" x14ac:dyDescent="0.25">
      <c r="A352" s="74" t="s">
        <v>78</v>
      </c>
      <c r="B352" s="80">
        <v>51</v>
      </c>
      <c r="C352" s="76">
        <v>2</v>
      </c>
      <c r="D352" s="76">
        <v>0</v>
      </c>
      <c r="E352" s="77">
        <v>0</v>
      </c>
      <c r="F352" s="75">
        <v>0</v>
      </c>
      <c r="G352" s="78">
        <f>SUM(G353)</f>
        <v>0</v>
      </c>
      <c r="H352" s="85"/>
      <c r="I352" s="85"/>
    </row>
    <row r="353" spans="1:9" ht="31.5" hidden="1" x14ac:dyDescent="0.25">
      <c r="A353" s="79" t="s">
        <v>79</v>
      </c>
      <c r="B353" s="80">
        <v>51</v>
      </c>
      <c r="C353" s="81">
        <v>2</v>
      </c>
      <c r="D353" s="81">
        <v>3</v>
      </c>
      <c r="E353" s="82">
        <v>0</v>
      </c>
      <c r="F353" s="83">
        <v>0</v>
      </c>
      <c r="G353" s="103">
        <f>SUM(G354)</f>
        <v>0</v>
      </c>
      <c r="H353" s="85"/>
      <c r="I353" s="85"/>
    </row>
    <row r="354" spans="1:9" ht="31.5" hidden="1" x14ac:dyDescent="0.25">
      <c r="A354" s="86" t="s">
        <v>80</v>
      </c>
      <c r="B354" s="80">
        <v>51</v>
      </c>
      <c r="C354" s="87">
        <v>2</v>
      </c>
      <c r="D354" s="87">
        <v>3</v>
      </c>
      <c r="E354" s="88">
        <v>10000</v>
      </c>
      <c r="F354" s="80">
        <v>0</v>
      </c>
      <c r="G354" s="89">
        <f>SUM(G355)</f>
        <v>0</v>
      </c>
      <c r="H354" s="85"/>
      <c r="I354" s="85"/>
    </row>
    <row r="355" spans="1:9" ht="47.25" hidden="1" x14ac:dyDescent="0.25">
      <c r="A355" s="86" t="s">
        <v>81</v>
      </c>
      <c r="B355" s="80">
        <v>51</v>
      </c>
      <c r="C355" s="87">
        <v>2</v>
      </c>
      <c r="D355" s="87">
        <v>3</v>
      </c>
      <c r="E355" s="88">
        <v>13600</v>
      </c>
      <c r="F355" s="80">
        <v>0</v>
      </c>
      <c r="G355" s="89">
        <f>SUM(G357)</f>
        <v>0</v>
      </c>
      <c r="H355" s="85"/>
      <c r="I355" s="85"/>
    </row>
    <row r="356" spans="1:9" ht="31.5" hidden="1" x14ac:dyDescent="0.25">
      <c r="A356" s="86" t="s">
        <v>8</v>
      </c>
      <c r="B356" s="80">
        <v>51</v>
      </c>
      <c r="C356" s="87">
        <v>2</v>
      </c>
      <c r="D356" s="87">
        <v>3</v>
      </c>
      <c r="E356" s="88">
        <v>13600</v>
      </c>
      <c r="F356" s="80">
        <v>500</v>
      </c>
      <c r="G356" s="89"/>
      <c r="H356" s="85"/>
      <c r="I356" s="85"/>
    </row>
    <row r="357" spans="1:9" ht="15.75" hidden="1" x14ac:dyDescent="0.25">
      <c r="A357" s="86" t="s">
        <v>82</v>
      </c>
      <c r="B357" s="80">
        <v>51</v>
      </c>
      <c r="C357" s="87">
        <v>2</v>
      </c>
      <c r="D357" s="87">
        <v>3</v>
      </c>
      <c r="E357" s="88">
        <v>13600</v>
      </c>
      <c r="F357" s="80">
        <v>9</v>
      </c>
      <c r="G357" s="89"/>
      <c r="H357" s="85"/>
      <c r="I357" s="85"/>
    </row>
    <row r="358" spans="1:9" s="97" customFormat="1" ht="31.5" x14ac:dyDescent="0.25">
      <c r="A358" s="91" t="s">
        <v>8</v>
      </c>
      <c r="B358" s="80">
        <v>51</v>
      </c>
      <c r="C358" s="93">
        <v>1</v>
      </c>
      <c r="D358" s="93">
        <v>13</v>
      </c>
      <c r="E358" s="94">
        <v>20420</v>
      </c>
      <c r="F358" s="92">
        <v>240</v>
      </c>
      <c r="G358" s="95">
        <v>116.1</v>
      </c>
      <c r="H358" s="96">
        <v>98.5</v>
      </c>
      <c r="I358" s="96">
        <v>119.8</v>
      </c>
    </row>
    <row r="359" spans="1:9" ht="31.5" hidden="1" x14ac:dyDescent="0.25">
      <c r="A359" s="74" t="s">
        <v>83</v>
      </c>
      <c r="B359" s="80">
        <v>51</v>
      </c>
      <c r="C359" s="76">
        <v>13</v>
      </c>
      <c r="D359" s="76">
        <v>0</v>
      </c>
      <c r="E359" s="77">
        <v>0</v>
      </c>
      <c r="F359" s="75">
        <v>0</v>
      </c>
      <c r="G359" s="78">
        <f>SUM(G360)</f>
        <v>0</v>
      </c>
      <c r="H359" s="78">
        <f t="shared" ref="H359:I361" si="172">SUM(H360)</f>
        <v>0</v>
      </c>
      <c r="I359" s="78">
        <f t="shared" si="172"/>
        <v>0</v>
      </c>
    </row>
    <row r="360" spans="1:9" ht="31.5" hidden="1" x14ac:dyDescent="0.25">
      <c r="A360" s="113" t="s">
        <v>84</v>
      </c>
      <c r="B360" s="80">
        <v>51</v>
      </c>
      <c r="C360" s="114">
        <v>13</v>
      </c>
      <c r="D360" s="114">
        <v>1</v>
      </c>
      <c r="E360" s="115">
        <v>0</v>
      </c>
      <c r="F360" s="90">
        <v>0</v>
      </c>
      <c r="G360" s="116">
        <f>SUM(G361)</f>
        <v>0</v>
      </c>
      <c r="H360" s="116">
        <f t="shared" si="172"/>
        <v>0</v>
      </c>
      <c r="I360" s="116">
        <f t="shared" si="172"/>
        <v>0</v>
      </c>
    </row>
    <row r="361" spans="1:9" ht="31.5" hidden="1" x14ac:dyDescent="0.25">
      <c r="A361" s="104" t="s">
        <v>85</v>
      </c>
      <c r="B361" s="80">
        <v>51</v>
      </c>
      <c r="C361" s="105">
        <v>13</v>
      </c>
      <c r="D361" s="105">
        <v>1</v>
      </c>
      <c r="E361" s="106">
        <v>650130</v>
      </c>
      <c r="F361" s="107">
        <v>0</v>
      </c>
      <c r="G361" s="108">
        <f>SUM(G362)</f>
        <v>0</v>
      </c>
      <c r="H361" s="108">
        <f t="shared" si="172"/>
        <v>0</v>
      </c>
      <c r="I361" s="108">
        <f t="shared" si="172"/>
        <v>0</v>
      </c>
    </row>
    <row r="362" spans="1:9" s="97" customFormat="1" ht="15.75" hidden="1" x14ac:dyDescent="0.25">
      <c r="A362" s="91" t="s">
        <v>17</v>
      </c>
      <c r="B362" s="80">
        <v>51</v>
      </c>
      <c r="C362" s="93">
        <v>13</v>
      </c>
      <c r="D362" s="93">
        <v>1</v>
      </c>
      <c r="E362" s="94">
        <v>650130</v>
      </c>
      <c r="F362" s="92">
        <v>13</v>
      </c>
      <c r="G362" s="95">
        <v>0</v>
      </c>
      <c r="H362" s="96">
        <v>0</v>
      </c>
      <c r="I362" s="96">
        <v>0</v>
      </c>
    </row>
    <row r="363" spans="1:9" s="97" customFormat="1" ht="31.5" x14ac:dyDescent="0.25">
      <c r="A363" s="74" t="s">
        <v>83</v>
      </c>
      <c r="B363" s="80">
        <v>51</v>
      </c>
      <c r="C363" s="76">
        <v>13</v>
      </c>
      <c r="D363" s="76">
        <v>0</v>
      </c>
      <c r="E363" s="77">
        <v>0</v>
      </c>
      <c r="F363" s="75">
        <v>0</v>
      </c>
      <c r="G363" s="78">
        <f>SUM(G364)</f>
        <v>120.8</v>
      </c>
      <c r="H363" s="78">
        <f t="shared" ref="H363:I364" si="173">SUM(H364)</f>
        <v>103.1</v>
      </c>
      <c r="I363" s="78">
        <f t="shared" si="173"/>
        <v>35.700000000000003</v>
      </c>
    </row>
    <row r="364" spans="1:9" s="97" customFormat="1" ht="31.5" x14ac:dyDescent="0.25">
      <c r="A364" s="113" t="s">
        <v>84</v>
      </c>
      <c r="B364" s="80">
        <v>51</v>
      </c>
      <c r="C364" s="114">
        <v>13</v>
      </c>
      <c r="D364" s="114">
        <v>1</v>
      </c>
      <c r="E364" s="115">
        <v>0</v>
      </c>
      <c r="F364" s="90">
        <v>0</v>
      </c>
      <c r="G364" s="116">
        <f>SUM(G365)</f>
        <v>120.8</v>
      </c>
      <c r="H364" s="116">
        <f t="shared" si="173"/>
        <v>103.1</v>
      </c>
      <c r="I364" s="116">
        <f t="shared" si="173"/>
        <v>35.700000000000003</v>
      </c>
    </row>
    <row r="365" spans="1:9" s="97" customFormat="1" ht="31.5" x14ac:dyDescent="0.25">
      <c r="A365" s="104" t="s">
        <v>85</v>
      </c>
      <c r="B365" s="80">
        <v>51</v>
      </c>
      <c r="C365" s="105">
        <v>13</v>
      </c>
      <c r="D365" s="105">
        <v>1</v>
      </c>
      <c r="E365" s="106">
        <v>650320</v>
      </c>
      <c r="F365" s="107">
        <v>0</v>
      </c>
      <c r="G365" s="108">
        <f>SUM(G366)</f>
        <v>120.8</v>
      </c>
      <c r="H365" s="108">
        <f t="shared" ref="H365:I365" si="174">SUM(H366)</f>
        <v>103.1</v>
      </c>
      <c r="I365" s="108">
        <f t="shared" si="174"/>
        <v>35.700000000000003</v>
      </c>
    </row>
    <row r="366" spans="1:9" s="97" customFormat="1" ht="15.75" x14ac:dyDescent="0.25">
      <c r="A366" s="91" t="s">
        <v>17</v>
      </c>
      <c r="B366" s="80">
        <v>51</v>
      </c>
      <c r="C366" s="93">
        <v>13</v>
      </c>
      <c r="D366" s="93">
        <v>1</v>
      </c>
      <c r="E366" s="94">
        <v>650320</v>
      </c>
      <c r="F366" s="92">
        <v>240</v>
      </c>
      <c r="G366" s="95">
        <v>120.8</v>
      </c>
      <c r="H366" s="96">
        <v>103.1</v>
      </c>
      <c r="I366" s="96">
        <v>35.700000000000003</v>
      </c>
    </row>
    <row r="367" spans="1:9" ht="15" customHeight="1" x14ac:dyDescent="0.25">
      <c r="A367" s="74" t="s">
        <v>75</v>
      </c>
      <c r="B367" s="80">
        <v>51</v>
      </c>
      <c r="C367" s="76">
        <v>14</v>
      </c>
      <c r="D367" s="76">
        <v>0</v>
      </c>
      <c r="E367" s="77">
        <v>0</v>
      </c>
      <c r="F367" s="75">
        <v>0</v>
      </c>
      <c r="G367" s="78">
        <f>SUM(G368)</f>
        <v>5009.9000000000005</v>
      </c>
      <c r="H367" s="78">
        <f t="shared" ref="H367:I367" si="175">SUM(H368)</f>
        <v>4258.3</v>
      </c>
      <c r="I367" s="78">
        <f t="shared" si="175"/>
        <v>5230.4000000000005</v>
      </c>
    </row>
    <row r="368" spans="1:9" ht="66.75" customHeight="1" x14ac:dyDescent="0.25">
      <c r="A368" s="113" t="s">
        <v>86</v>
      </c>
      <c r="B368" s="80">
        <v>51</v>
      </c>
      <c r="C368" s="117">
        <v>14</v>
      </c>
      <c r="D368" s="117">
        <v>1</v>
      </c>
      <c r="E368" s="118">
        <v>0</v>
      </c>
      <c r="F368" s="119">
        <v>0</v>
      </c>
      <c r="G368" s="120">
        <f>SUM(G369+G371)</f>
        <v>5009.9000000000005</v>
      </c>
      <c r="H368" s="120">
        <f t="shared" ref="H368:I368" si="176">SUM(H369+H371)</f>
        <v>4258.3</v>
      </c>
      <c r="I368" s="120">
        <f t="shared" si="176"/>
        <v>5230.4000000000005</v>
      </c>
    </row>
    <row r="369" spans="1:9" ht="14.25" customHeight="1" x14ac:dyDescent="0.25">
      <c r="A369" s="111" t="s">
        <v>87</v>
      </c>
      <c r="B369" s="80">
        <v>51</v>
      </c>
      <c r="C369" s="121">
        <v>14</v>
      </c>
      <c r="D369" s="121">
        <v>1</v>
      </c>
      <c r="E369" s="122">
        <v>8750120</v>
      </c>
      <c r="F369" s="123">
        <v>0</v>
      </c>
      <c r="G369" s="124">
        <f>SUM(G370)</f>
        <v>4288.1000000000004</v>
      </c>
      <c r="H369" s="124">
        <f t="shared" ref="H369:I369" si="177">SUM(H370)</f>
        <v>3644.8</v>
      </c>
      <c r="I369" s="124">
        <f t="shared" si="177"/>
        <v>4476.8</v>
      </c>
    </row>
    <row r="370" spans="1:9" s="97" customFormat="1" ht="18.75" customHeight="1" x14ac:dyDescent="0.25">
      <c r="A370" s="96" t="s">
        <v>88</v>
      </c>
      <c r="B370" s="80">
        <v>51</v>
      </c>
      <c r="C370" s="93">
        <v>14</v>
      </c>
      <c r="D370" s="93">
        <v>1</v>
      </c>
      <c r="E370" s="94">
        <v>8750120</v>
      </c>
      <c r="F370" s="92">
        <v>530</v>
      </c>
      <c r="G370" s="95">
        <v>4288.1000000000004</v>
      </c>
      <c r="H370" s="96">
        <v>3644.8</v>
      </c>
      <c r="I370" s="96">
        <v>4476.8</v>
      </c>
    </row>
    <row r="371" spans="1:9" ht="33.75" customHeight="1" x14ac:dyDescent="0.25">
      <c r="A371" s="111" t="s">
        <v>89</v>
      </c>
      <c r="B371" s="80">
        <v>51</v>
      </c>
      <c r="C371" s="121">
        <v>14</v>
      </c>
      <c r="D371" s="121">
        <v>1</v>
      </c>
      <c r="E371" s="122">
        <v>8750220</v>
      </c>
      <c r="F371" s="123">
        <v>0</v>
      </c>
      <c r="G371" s="124">
        <f>SUM(G372)</f>
        <v>721.8</v>
      </c>
      <c r="H371" s="124">
        <f t="shared" ref="H371:I371" si="178">SUM(H372)</f>
        <v>613.5</v>
      </c>
      <c r="I371" s="124">
        <f t="shared" si="178"/>
        <v>753.6</v>
      </c>
    </row>
    <row r="372" spans="1:9" s="97" customFormat="1" ht="18" customHeight="1" x14ac:dyDescent="0.25">
      <c r="A372" s="96" t="s">
        <v>88</v>
      </c>
      <c r="B372" s="80">
        <v>51</v>
      </c>
      <c r="C372" s="93">
        <v>14</v>
      </c>
      <c r="D372" s="93">
        <v>1</v>
      </c>
      <c r="E372" s="94">
        <v>8750220</v>
      </c>
      <c r="F372" s="92">
        <v>530</v>
      </c>
      <c r="G372" s="95">
        <v>721.8</v>
      </c>
      <c r="H372" s="96">
        <v>613.5</v>
      </c>
      <c r="I372" s="96">
        <v>753.6</v>
      </c>
    </row>
    <row r="373" spans="1:9" ht="91.5" customHeight="1" x14ac:dyDescent="0.3">
      <c r="A373" s="109" t="s">
        <v>90</v>
      </c>
      <c r="B373" s="70">
        <v>52</v>
      </c>
      <c r="C373" s="71">
        <v>0</v>
      </c>
      <c r="D373" s="71">
        <v>0</v>
      </c>
      <c r="E373" s="72">
        <v>0</v>
      </c>
      <c r="F373" s="70">
        <v>0</v>
      </c>
      <c r="G373" s="110">
        <f>G374</f>
        <v>873.40000000000009</v>
      </c>
      <c r="H373" s="110">
        <f t="shared" ref="H373:I373" si="179">H374</f>
        <v>803.19999999999993</v>
      </c>
      <c r="I373" s="110">
        <f t="shared" si="179"/>
        <v>839.1</v>
      </c>
    </row>
    <row r="374" spans="1:9" ht="15.75" x14ac:dyDescent="0.25">
      <c r="A374" s="74" t="s">
        <v>5</v>
      </c>
      <c r="B374" s="75">
        <v>52</v>
      </c>
      <c r="C374" s="76">
        <v>1</v>
      </c>
      <c r="D374" s="76">
        <v>0</v>
      </c>
      <c r="E374" s="77">
        <v>0</v>
      </c>
      <c r="F374" s="75">
        <v>0</v>
      </c>
      <c r="G374" s="78">
        <f>SUM(G375+G387)</f>
        <v>873.40000000000009</v>
      </c>
      <c r="H374" s="78">
        <f t="shared" ref="H374:I374" si="180">SUM(H375+H387)</f>
        <v>803.19999999999993</v>
      </c>
      <c r="I374" s="78">
        <f t="shared" si="180"/>
        <v>839.1</v>
      </c>
    </row>
    <row r="375" spans="1:9" ht="63" hidden="1" x14ac:dyDescent="0.25">
      <c r="A375" s="79" t="s">
        <v>74</v>
      </c>
      <c r="B375" s="90">
        <v>52</v>
      </c>
      <c r="C375" s="81">
        <v>1</v>
      </c>
      <c r="D375" s="81">
        <v>13</v>
      </c>
      <c r="E375" s="82">
        <v>0</v>
      </c>
      <c r="F375" s="83">
        <v>0</v>
      </c>
      <c r="G375" s="84">
        <f>SUM(G376+G382)</f>
        <v>873.40000000000009</v>
      </c>
      <c r="H375" s="84">
        <f t="shared" ref="H375:I375" si="181">SUM(H376+H382)</f>
        <v>803.19999999999993</v>
      </c>
      <c r="I375" s="84">
        <f t="shared" si="181"/>
        <v>839.1</v>
      </c>
    </row>
    <row r="376" spans="1:9" ht="15.75" x14ac:dyDescent="0.25">
      <c r="A376" s="79" t="s">
        <v>18</v>
      </c>
      <c r="B376" s="80">
        <v>52</v>
      </c>
      <c r="C376" s="81">
        <v>1</v>
      </c>
      <c r="D376" s="81">
        <v>13</v>
      </c>
      <c r="E376" s="82">
        <v>0</v>
      </c>
      <c r="F376" s="83">
        <v>0</v>
      </c>
      <c r="G376" s="84">
        <f>SUM(G377)</f>
        <v>873.40000000000009</v>
      </c>
      <c r="H376" s="84">
        <f t="shared" ref="H376:I377" si="182">SUM(H377)</f>
        <v>803.19999999999993</v>
      </c>
      <c r="I376" s="84">
        <f t="shared" si="182"/>
        <v>839.1</v>
      </c>
    </row>
    <row r="377" spans="1:9" ht="35.25" hidden="1" customHeight="1" x14ac:dyDescent="0.25">
      <c r="A377" s="86" t="s">
        <v>7</v>
      </c>
      <c r="B377" s="80">
        <v>51</v>
      </c>
      <c r="C377" s="87">
        <v>1</v>
      </c>
      <c r="D377" s="87">
        <v>13</v>
      </c>
      <c r="E377" s="88">
        <v>20000</v>
      </c>
      <c r="F377" s="80">
        <v>0</v>
      </c>
      <c r="G377" s="89">
        <f>SUM(G378)</f>
        <v>873.40000000000009</v>
      </c>
      <c r="H377" s="89">
        <f t="shared" si="182"/>
        <v>803.19999999999993</v>
      </c>
      <c r="I377" s="89">
        <f t="shared" si="182"/>
        <v>839.1</v>
      </c>
    </row>
    <row r="378" spans="1:9" ht="35.25" customHeight="1" x14ac:dyDescent="0.25">
      <c r="A378" s="86" t="s">
        <v>19</v>
      </c>
      <c r="B378" s="80">
        <v>52</v>
      </c>
      <c r="C378" s="87">
        <v>1</v>
      </c>
      <c r="D378" s="87">
        <v>13</v>
      </c>
      <c r="E378" s="88">
        <v>20000</v>
      </c>
      <c r="F378" s="80">
        <v>0</v>
      </c>
      <c r="G378" s="89">
        <f>SUM(G379+G388+G389)</f>
        <v>873.40000000000009</v>
      </c>
      <c r="H378" s="89">
        <f t="shared" ref="H378:I378" si="183">SUM(H379+H388+H389)</f>
        <v>803.19999999999993</v>
      </c>
      <c r="I378" s="89">
        <f t="shared" si="183"/>
        <v>839.1</v>
      </c>
    </row>
    <row r="379" spans="1:9" s="97" customFormat="1" ht="33" customHeight="1" x14ac:dyDescent="0.25">
      <c r="A379" s="91" t="s">
        <v>8</v>
      </c>
      <c r="B379" s="80">
        <v>52</v>
      </c>
      <c r="C379" s="93">
        <v>1</v>
      </c>
      <c r="D379" s="93">
        <v>13</v>
      </c>
      <c r="E379" s="94">
        <v>20420</v>
      </c>
      <c r="F379" s="92">
        <v>120</v>
      </c>
      <c r="G379" s="95">
        <v>827.1</v>
      </c>
      <c r="H379" s="96">
        <v>760.8</v>
      </c>
      <c r="I379" s="96">
        <v>794.6</v>
      </c>
    </row>
    <row r="380" spans="1:9" ht="31.5" hidden="1" x14ac:dyDescent="0.25">
      <c r="A380" s="86" t="s">
        <v>77</v>
      </c>
      <c r="B380" s="80">
        <v>51</v>
      </c>
      <c r="C380" s="87">
        <v>1</v>
      </c>
      <c r="D380" s="87">
        <v>13</v>
      </c>
      <c r="E380" s="88">
        <v>7950000</v>
      </c>
      <c r="F380" s="80">
        <v>0</v>
      </c>
      <c r="G380" s="89"/>
      <c r="H380" s="85"/>
      <c r="I380" s="85"/>
    </row>
    <row r="381" spans="1:9" ht="31.5" hidden="1" x14ac:dyDescent="0.25">
      <c r="A381" s="86" t="s">
        <v>8</v>
      </c>
      <c r="B381" s="80">
        <v>51</v>
      </c>
      <c r="C381" s="87">
        <v>1</v>
      </c>
      <c r="D381" s="87">
        <v>13</v>
      </c>
      <c r="E381" s="88">
        <v>7950000</v>
      </c>
      <c r="F381" s="80">
        <v>500</v>
      </c>
      <c r="G381" s="89"/>
      <c r="H381" s="85"/>
      <c r="I381" s="85"/>
    </row>
    <row r="382" spans="1:9" ht="15.75" hidden="1" x14ac:dyDescent="0.25">
      <c r="A382" s="74" t="s">
        <v>78</v>
      </c>
      <c r="B382" s="80">
        <v>51</v>
      </c>
      <c r="C382" s="76">
        <v>2</v>
      </c>
      <c r="D382" s="76">
        <v>0</v>
      </c>
      <c r="E382" s="77">
        <v>0</v>
      </c>
      <c r="F382" s="75">
        <v>0</v>
      </c>
      <c r="G382" s="78">
        <f>SUM(G383)</f>
        <v>0</v>
      </c>
      <c r="H382" s="85"/>
      <c r="I382" s="85"/>
    </row>
    <row r="383" spans="1:9" ht="31.5" hidden="1" x14ac:dyDescent="0.25">
      <c r="A383" s="79" t="s">
        <v>79</v>
      </c>
      <c r="B383" s="80">
        <v>51</v>
      </c>
      <c r="C383" s="81">
        <v>2</v>
      </c>
      <c r="D383" s="81">
        <v>3</v>
      </c>
      <c r="E383" s="82">
        <v>0</v>
      </c>
      <c r="F383" s="83">
        <v>0</v>
      </c>
      <c r="G383" s="103">
        <f>SUM(G384)</f>
        <v>0</v>
      </c>
      <c r="H383" s="85"/>
      <c r="I383" s="85"/>
    </row>
    <row r="384" spans="1:9" ht="31.5" hidden="1" x14ac:dyDescent="0.25">
      <c r="A384" s="86" t="s">
        <v>80</v>
      </c>
      <c r="B384" s="80">
        <v>51</v>
      </c>
      <c r="C384" s="87">
        <v>2</v>
      </c>
      <c r="D384" s="87">
        <v>3</v>
      </c>
      <c r="E384" s="88">
        <v>10000</v>
      </c>
      <c r="F384" s="80">
        <v>0</v>
      </c>
      <c r="G384" s="89">
        <f>SUM(G385)</f>
        <v>0</v>
      </c>
      <c r="H384" s="85"/>
      <c r="I384" s="85"/>
    </row>
    <row r="385" spans="1:9" ht="47.25" hidden="1" x14ac:dyDescent="0.25">
      <c r="A385" s="86" t="s">
        <v>81</v>
      </c>
      <c r="B385" s="80">
        <v>51</v>
      </c>
      <c r="C385" s="87">
        <v>2</v>
      </c>
      <c r="D385" s="87">
        <v>3</v>
      </c>
      <c r="E385" s="88">
        <v>13600</v>
      </c>
      <c r="F385" s="80">
        <v>0</v>
      </c>
      <c r="G385" s="89">
        <f>SUM(G387)</f>
        <v>0</v>
      </c>
      <c r="H385" s="85"/>
      <c r="I385" s="85"/>
    </row>
    <row r="386" spans="1:9" ht="31.5" hidden="1" x14ac:dyDescent="0.25">
      <c r="A386" s="86" t="s">
        <v>8</v>
      </c>
      <c r="B386" s="80">
        <v>51</v>
      </c>
      <c r="C386" s="87">
        <v>2</v>
      </c>
      <c r="D386" s="87">
        <v>3</v>
      </c>
      <c r="E386" s="88">
        <v>13600</v>
      </c>
      <c r="F386" s="80">
        <v>500</v>
      </c>
      <c r="G386" s="89"/>
      <c r="H386" s="85"/>
      <c r="I386" s="85"/>
    </row>
    <row r="387" spans="1:9" ht="15.75" hidden="1" x14ac:dyDescent="0.25">
      <c r="A387" s="86" t="s">
        <v>82</v>
      </c>
      <c r="B387" s="80">
        <v>51</v>
      </c>
      <c r="C387" s="87">
        <v>2</v>
      </c>
      <c r="D387" s="87">
        <v>3</v>
      </c>
      <c r="E387" s="88">
        <v>13600</v>
      </c>
      <c r="F387" s="80">
        <v>9</v>
      </c>
      <c r="G387" s="89"/>
      <c r="H387" s="85"/>
      <c r="I387" s="85"/>
    </row>
    <row r="388" spans="1:9" s="97" customFormat="1" ht="33" customHeight="1" x14ac:dyDescent="0.25">
      <c r="A388" s="91" t="s">
        <v>8</v>
      </c>
      <c r="B388" s="80">
        <v>52</v>
      </c>
      <c r="C388" s="93">
        <v>1</v>
      </c>
      <c r="D388" s="93">
        <v>13</v>
      </c>
      <c r="E388" s="94">
        <v>20420</v>
      </c>
      <c r="F388" s="92">
        <v>240</v>
      </c>
      <c r="G388" s="95">
        <v>46.2</v>
      </c>
      <c r="H388" s="96">
        <v>42.3</v>
      </c>
      <c r="I388" s="96">
        <v>44.4</v>
      </c>
    </row>
    <row r="389" spans="1:9" s="97" customFormat="1" ht="38.25" customHeight="1" x14ac:dyDescent="0.25">
      <c r="A389" s="91" t="s">
        <v>8</v>
      </c>
      <c r="B389" s="80">
        <v>52</v>
      </c>
      <c r="C389" s="93">
        <v>1</v>
      </c>
      <c r="D389" s="93">
        <v>13</v>
      </c>
      <c r="E389" s="94">
        <v>23520</v>
      </c>
      <c r="F389" s="92">
        <v>850</v>
      </c>
      <c r="G389" s="95">
        <v>0.1</v>
      </c>
      <c r="H389" s="96">
        <v>0.1</v>
      </c>
      <c r="I389" s="96">
        <v>0.1</v>
      </c>
    </row>
    <row r="390" spans="1:9" ht="63.75" customHeight="1" x14ac:dyDescent="0.3">
      <c r="A390" s="109" t="s">
        <v>92</v>
      </c>
      <c r="B390" s="70">
        <v>55</v>
      </c>
      <c r="C390" s="71">
        <v>0</v>
      </c>
      <c r="D390" s="71">
        <v>0</v>
      </c>
      <c r="E390" s="72">
        <v>0</v>
      </c>
      <c r="F390" s="70">
        <v>0</v>
      </c>
      <c r="G390" s="110">
        <f>G391</f>
        <v>264748.90000000002</v>
      </c>
      <c r="H390" s="139">
        <f t="shared" ref="H390:I390" si="184">H391</f>
        <v>257437.19999999998</v>
      </c>
      <c r="I390" s="110">
        <f t="shared" si="184"/>
        <v>269495.3</v>
      </c>
    </row>
    <row r="391" spans="1:9" s="68" customFormat="1" ht="15.75" x14ac:dyDescent="0.25">
      <c r="A391" s="140" t="s">
        <v>58</v>
      </c>
      <c r="B391" s="123">
        <v>55</v>
      </c>
      <c r="C391" s="141">
        <v>7</v>
      </c>
      <c r="D391" s="141">
        <v>0</v>
      </c>
      <c r="E391" s="142">
        <v>0</v>
      </c>
      <c r="F391" s="143">
        <v>0</v>
      </c>
      <c r="G391" s="144">
        <f>SUM(G392+G413+G441+G445+G459)</f>
        <v>264748.90000000002</v>
      </c>
      <c r="H391" s="144">
        <f t="shared" ref="H391:I391" si="185">SUM(H392+H413+H441+H445+H459)</f>
        <v>257437.19999999998</v>
      </c>
      <c r="I391" s="144">
        <f t="shared" si="185"/>
        <v>269495.3</v>
      </c>
    </row>
    <row r="392" spans="1:9" s="149" customFormat="1" ht="15.75" x14ac:dyDescent="0.25">
      <c r="A392" s="145" t="s">
        <v>93</v>
      </c>
      <c r="B392" s="102">
        <v>55</v>
      </c>
      <c r="C392" s="146">
        <v>7</v>
      </c>
      <c r="D392" s="146">
        <v>1</v>
      </c>
      <c r="E392" s="147">
        <v>0</v>
      </c>
      <c r="F392" s="102">
        <v>0</v>
      </c>
      <c r="G392" s="148">
        <f>SUM(G393)</f>
        <v>62488.9</v>
      </c>
      <c r="H392" s="148">
        <f t="shared" ref="H392:I392" si="186">SUM(H393)</f>
        <v>60839.9</v>
      </c>
      <c r="I392" s="148">
        <f t="shared" si="186"/>
        <v>63594.5</v>
      </c>
    </row>
    <row r="393" spans="1:9" ht="15.75" x14ac:dyDescent="0.25">
      <c r="A393" s="86" t="s">
        <v>94</v>
      </c>
      <c r="B393" s="80">
        <v>55</v>
      </c>
      <c r="C393" s="87">
        <v>7</v>
      </c>
      <c r="D393" s="87">
        <v>1</v>
      </c>
      <c r="E393" s="88">
        <v>4200000</v>
      </c>
      <c r="F393" s="80">
        <v>0</v>
      </c>
      <c r="G393" s="89">
        <f>G394+G399+G403+G406+G410</f>
        <v>62488.9</v>
      </c>
      <c r="H393" s="89">
        <f t="shared" ref="H393:I393" si="187">H394+H399+H403+H406+H410</f>
        <v>60839.9</v>
      </c>
      <c r="I393" s="89">
        <f t="shared" si="187"/>
        <v>63594.5</v>
      </c>
    </row>
    <row r="394" spans="1:9" ht="31.5" x14ac:dyDescent="0.25">
      <c r="A394" s="86" t="s">
        <v>12</v>
      </c>
      <c r="B394" s="80">
        <v>55</v>
      </c>
      <c r="C394" s="87">
        <v>7</v>
      </c>
      <c r="D394" s="87">
        <v>1</v>
      </c>
      <c r="E394" s="88">
        <v>4203520</v>
      </c>
      <c r="F394" s="80">
        <v>0</v>
      </c>
      <c r="G394" s="89">
        <f>G395+G398</f>
        <v>30.9</v>
      </c>
      <c r="H394" s="89">
        <f t="shared" ref="H394:I394" si="188">H395+H398</f>
        <v>30</v>
      </c>
      <c r="I394" s="89">
        <f t="shared" si="188"/>
        <v>32.299999999999997</v>
      </c>
    </row>
    <row r="395" spans="1:9" s="97" customFormat="1" ht="31.5" x14ac:dyDescent="0.25">
      <c r="A395" s="91" t="s">
        <v>95</v>
      </c>
      <c r="B395" s="92">
        <v>55</v>
      </c>
      <c r="C395" s="93">
        <v>7</v>
      </c>
      <c r="D395" s="93">
        <v>1</v>
      </c>
      <c r="E395" s="94">
        <v>4203520</v>
      </c>
      <c r="F395" s="92">
        <v>850</v>
      </c>
      <c r="G395" s="95">
        <v>10.9</v>
      </c>
      <c r="H395" s="96">
        <v>10.6</v>
      </c>
      <c r="I395" s="96">
        <v>11.9</v>
      </c>
    </row>
    <row r="396" spans="1:9" s="97" customFormat="1" ht="31.5" hidden="1" x14ac:dyDescent="0.25">
      <c r="A396" s="91" t="s">
        <v>95</v>
      </c>
      <c r="B396" s="92">
        <v>55</v>
      </c>
      <c r="C396" s="93">
        <v>7</v>
      </c>
      <c r="D396" s="93">
        <v>1</v>
      </c>
      <c r="E396" s="94">
        <v>4209500</v>
      </c>
      <c r="F396" s="92">
        <v>999</v>
      </c>
      <c r="G396" s="95">
        <v>0</v>
      </c>
      <c r="H396" s="96">
        <v>0</v>
      </c>
      <c r="I396" s="96">
        <v>0</v>
      </c>
    </row>
    <row r="397" spans="1:9" s="97" customFormat="1" ht="31.5" hidden="1" x14ac:dyDescent="0.25">
      <c r="A397" s="91" t="s">
        <v>95</v>
      </c>
      <c r="B397" s="92">
        <v>55</v>
      </c>
      <c r="C397" s="93">
        <v>7</v>
      </c>
      <c r="D397" s="93">
        <v>1</v>
      </c>
      <c r="E397" s="94">
        <v>4209500</v>
      </c>
      <c r="F397" s="92">
        <v>999</v>
      </c>
      <c r="G397" s="95">
        <v>0</v>
      </c>
      <c r="H397" s="96">
        <v>0</v>
      </c>
      <c r="I397" s="96">
        <v>0</v>
      </c>
    </row>
    <row r="398" spans="1:9" s="97" customFormat="1" ht="31.5" x14ac:dyDescent="0.25">
      <c r="A398" s="91" t="s">
        <v>96</v>
      </c>
      <c r="B398" s="92">
        <v>55</v>
      </c>
      <c r="C398" s="93">
        <v>7</v>
      </c>
      <c r="D398" s="93">
        <v>1</v>
      </c>
      <c r="E398" s="94">
        <v>4203510</v>
      </c>
      <c r="F398" s="92">
        <v>611</v>
      </c>
      <c r="G398" s="95">
        <v>20</v>
      </c>
      <c r="H398" s="96">
        <v>19.399999999999999</v>
      </c>
      <c r="I398" s="96">
        <v>20.399999999999999</v>
      </c>
    </row>
    <row r="399" spans="1:9" ht="31.5" x14ac:dyDescent="0.25">
      <c r="A399" s="86" t="s">
        <v>19</v>
      </c>
      <c r="B399" s="80">
        <v>55</v>
      </c>
      <c r="C399" s="87">
        <v>7</v>
      </c>
      <c r="D399" s="87">
        <v>1</v>
      </c>
      <c r="E399" s="88">
        <v>4200420</v>
      </c>
      <c r="F399" s="80">
        <v>0</v>
      </c>
      <c r="G399" s="89">
        <f>G401+G402+G400</f>
        <v>9215.4</v>
      </c>
      <c r="H399" s="89">
        <f t="shared" ref="H399:I399" si="189">H401+H402+H400</f>
        <v>8957.4</v>
      </c>
      <c r="I399" s="89">
        <f t="shared" si="189"/>
        <v>9381.4000000000015</v>
      </c>
    </row>
    <row r="400" spans="1:9" s="97" customFormat="1" ht="31.5" x14ac:dyDescent="0.25">
      <c r="A400" s="91" t="s">
        <v>95</v>
      </c>
      <c r="B400" s="92">
        <v>55</v>
      </c>
      <c r="C400" s="93">
        <v>7</v>
      </c>
      <c r="D400" s="93">
        <v>1</v>
      </c>
      <c r="E400" s="94">
        <v>4200420</v>
      </c>
      <c r="F400" s="92">
        <v>120</v>
      </c>
      <c r="G400" s="150">
        <v>10</v>
      </c>
      <c r="H400" s="96">
        <v>9.6999999999999993</v>
      </c>
      <c r="I400" s="96">
        <v>10.199999999999999</v>
      </c>
    </row>
    <row r="401" spans="1:9" s="97" customFormat="1" ht="31.5" x14ac:dyDescent="0.25">
      <c r="A401" s="91" t="s">
        <v>95</v>
      </c>
      <c r="B401" s="92">
        <v>55</v>
      </c>
      <c r="C401" s="93">
        <v>7</v>
      </c>
      <c r="D401" s="93">
        <v>1</v>
      </c>
      <c r="E401" s="94">
        <v>4200420</v>
      </c>
      <c r="F401" s="92">
        <v>240</v>
      </c>
      <c r="G401" s="150">
        <v>7547.7</v>
      </c>
      <c r="H401" s="96">
        <v>7336.4</v>
      </c>
      <c r="I401" s="96">
        <v>7683.6</v>
      </c>
    </row>
    <row r="402" spans="1:9" s="97" customFormat="1" ht="31.5" x14ac:dyDescent="0.25">
      <c r="A402" s="91" t="s">
        <v>96</v>
      </c>
      <c r="B402" s="92">
        <v>55</v>
      </c>
      <c r="C402" s="93">
        <v>7</v>
      </c>
      <c r="D402" s="93">
        <v>1</v>
      </c>
      <c r="E402" s="94">
        <v>4200410</v>
      </c>
      <c r="F402" s="92">
        <v>611</v>
      </c>
      <c r="G402" s="150">
        <v>1657.7</v>
      </c>
      <c r="H402" s="96">
        <v>1611.3</v>
      </c>
      <c r="I402" s="96">
        <v>1687.6</v>
      </c>
    </row>
    <row r="403" spans="1:9" s="97" customFormat="1" ht="63" customHeight="1" x14ac:dyDescent="0.25">
      <c r="A403" s="151" t="s">
        <v>97</v>
      </c>
      <c r="B403" s="152">
        <v>55</v>
      </c>
      <c r="C403" s="153">
        <v>7</v>
      </c>
      <c r="D403" s="153">
        <v>1</v>
      </c>
      <c r="E403" s="154">
        <v>8750000</v>
      </c>
      <c r="F403" s="152">
        <v>0</v>
      </c>
      <c r="G403" s="155">
        <f>G404+G405</f>
        <v>45348.7</v>
      </c>
      <c r="H403" s="155">
        <f t="shared" ref="H403:I403" si="190">H404+H405</f>
        <v>44112.6</v>
      </c>
      <c r="I403" s="155">
        <f t="shared" si="190"/>
        <v>46144.9</v>
      </c>
    </row>
    <row r="404" spans="1:9" s="97" customFormat="1" ht="31.5" x14ac:dyDescent="0.25">
      <c r="A404" s="91" t="s">
        <v>95</v>
      </c>
      <c r="B404" s="92">
        <v>55</v>
      </c>
      <c r="C404" s="93">
        <v>7</v>
      </c>
      <c r="D404" s="93">
        <v>1</v>
      </c>
      <c r="E404" s="94">
        <v>8757370</v>
      </c>
      <c r="F404" s="92">
        <v>530</v>
      </c>
      <c r="G404" s="150">
        <v>14479.6</v>
      </c>
      <c r="H404" s="96">
        <v>14091</v>
      </c>
      <c r="I404" s="96">
        <v>14740.2</v>
      </c>
    </row>
    <row r="405" spans="1:9" s="97" customFormat="1" ht="29.25" customHeight="1" x14ac:dyDescent="0.25">
      <c r="A405" s="91" t="s">
        <v>96</v>
      </c>
      <c r="B405" s="92">
        <v>55</v>
      </c>
      <c r="C405" s="93">
        <v>7</v>
      </c>
      <c r="D405" s="93">
        <v>1</v>
      </c>
      <c r="E405" s="94">
        <v>8757370</v>
      </c>
      <c r="F405" s="92">
        <v>611</v>
      </c>
      <c r="G405" s="150">
        <v>30869.1</v>
      </c>
      <c r="H405" s="96">
        <v>30021.599999999999</v>
      </c>
      <c r="I405" s="96">
        <v>31404.7</v>
      </c>
    </row>
    <row r="406" spans="1:9" ht="15.75" x14ac:dyDescent="0.25">
      <c r="A406" s="86" t="s">
        <v>75</v>
      </c>
      <c r="B406" s="80">
        <v>55</v>
      </c>
      <c r="C406" s="87">
        <v>7</v>
      </c>
      <c r="D406" s="87">
        <v>1</v>
      </c>
      <c r="E406" s="88">
        <v>8750000</v>
      </c>
      <c r="F406" s="80">
        <v>0</v>
      </c>
      <c r="G406" s="89">
        <f>SUM(G407)</f>
        <v>744.8</v>
      </c>
      <c r="H406" s="89">
        <f t="shared" ref="H406:I406" si="191">SUM(H407)</f>
        <v>757.6</v>
      </c>
      <c r="I406" s="89">
        <f t="shared" si="191"/>
        <v>758.19999999999993</v>
      </c>
    </row>
    <row r="407" spans="1:9" ht="96.75" customHeight="1" x14ac:dyDescent="0.25">
      <c r="A407" s="104" t="s">
        <v>98</v>
      </c>
      <c r="B407" s="80">
        <v>55</v>
      </c>
      <c r="C407" s="87">
        <v>7</v>
      </c>
      <c r="D407" s="87">
        <v>1</v>
      </c>
      <c r="E407" s="156">
        <v>8757390</v>
      </c>
      <c r="F407" s="80">
        <v>0</v>
      </c>
      <c r="G407" s="89">
        <f>G408+G409</f>
        <v>744.8</v>
      </c>
      <c r="H407" s="89">
        <f t="shared" ref="H407:I407" si="192">H408+H409</f>
        <v>757.6</v>
      </c>
      <c r="I407" s="89">
        <f t="shared" si="192"/>
        <v>758.19999999999993</v>
      </c>
    </row>
    <row r="408" spans="1:9" s="97" customFormat="1" ht="31.5" x14ac:dyDescent="0.25">
      <c r="A408" s="91" t="s">
        <v>95</v>
      </c>
      <c r="B408" s="92">
        <v>55</v>
      </c>
      <c r="C408" s="93">
        <v>7</v>
      </c>
      <c r="D408" s="93">
        <v>1</v>
      </c>
      <c r="E408" s="94">
        <v>8757390</v>
      </c>
      <c r="F408" s="92">
        <v>530</v>
      </c>
      <c r="G408" s="95">
        <v>164.9</v>
      </c>
      <c r="H408" s="96">
        <v>177.1</v>
      </c>
      <c r="I408" s="96">
        <v>167.9</v>
      </c>
    </row>
    <row r="409" spans="1:9" s="97" customFormat="1" ht="31.5" x14ac:dyDescent="0.25">
      <c r="A409" s="91" t="s">
        <v>96</v>
      </c>
      <c r="B409" s="92">
        <v>55</v>
      </c>
      <c r="C409" s="93">
        <v>7</v>
      </c>
      <c r="D409" s="93">
        <v>1</v>
      </c>
      <c r="E409" s="94">
        <v>8757390</v>
      </c>
      <c r="F409" s="92">
        <v>611</v>
      </c>
      <c r="G409" s="95">
        <v>579.9</v>
      </c>
      <c r="H409" s="96">
        <v>580.5</v>
      </c>
      <c r="I409" s="96">
        <v>590.29999999999995</v>
      </c>
    </row>
    <row r="410" spans="1:9" ht="46.5" customHeight="1" x14ac:dyDescent="0.25">
      <c r="A410" s="104" t="s">
        <v>99</v>
      </c>
      <c r="B410" s="80">
        <v>55</v>
      </c>
      <c r="C410" s="87">
        <v>7</v>
      </c>
      <c r="D410" s="87">
        <v>1</v>
      </c>
      <c r="E410" s="122">
        <v>4200220</v>
      </c>
      <c r="F410" s="80">
        <v>0</v>
      </c>
      <c r="G410" s="89">
        <f>SUM(G411+G412)</f>
        <v>7149.1</v>
      </c>
      <c r="H410" s="89">
        <f t="shared" ref="H410:I410" si="193">SUM(H411+H412)</f>
        <v>6982.3</v>
      </c>
      <c r="I410" s="89">
        <f t="shared" si="193"/>
        <v>7277.7000000000007</v>
      </c>
    </row>
    <row r="411" spans="1:9" s="97" customFormat="1" ht="27.75" customHeight="1" x14ac:dyDescent="0.25">
      <c r="A411" s="91" t="s">
        <v>95</v>
      </c>
      <c r="B411" s="92">
        <v>55</v>
      </c>
      <c r="C411" s="93">
        <v>7</v>
      </c>
      <c r="D411" s="93">
        <v>1</v>
      </c>
      <c r="E411" s="94">
        <v>4200220</v>
      </c>
      <c r="F411" s="92">
        <v>240</v>
      </c>
      <c r="G411" s="95">
        <v>1930.4</v>
      </c>
      <c r="H411" s="96">
        <v>1893.2</v>
      </c>
      <c r="I411" s="96">
        <v>1965.1</v>
      </c>
    </row>
    <row r="412" spans="1:9" s="97" customFormat="1" ht="27" customHeight="1" x14ac:dyDescent="0.25">
      <c r="A412" s="91" t="s">
        <v>96</v>
      </c>
      <c r="B412" s="92">
        <v>55</v>
      </c>
      <c r="C412" s="93">
        <v>7</v>
      </c>
      <c r="D412" s="93">
        <v>1</v>
      </c>
      <c r="E412" s="94">
        <v>4200210</v>
      </c>
      <c r="F412" s="92">
        <v>611</v>
      </c>
      <c r="G412" s="95">
        <v>5218.7</v>
      </c>
      <c r="H412" s="96">
        <v>5089.1000000000004</v>
      </c>
      <c r="I412" s="96">
        <v>5312.6</v>
      </c>
    </row>
    <row r="413" spans="1:9" s="149" customFormat="1" ht="15.75" x14ac:dyDescent="0.25">
      <c r="A413" s="145" t="s">
        <v>100</v>
      </c>
      <c r="B413" s="102">
        <v>55</v>
      </c>
      <c r="C413" s="146">
        <v>7</v>
      </c>
      <c r="D413" s="146">
        <v>2</v>
      </c>
      <c r="E413" s="147">
        <v>0</v>
      </c>
      <c r="F413" s="102">
        <v>0</v>
      </c>
      <c r="G413" s="148">
        <f>SUM(G414+G434)</f>
        <v>179355.7</v>
      </c>
      <c r="H413" s="148">
        <f t="shared" ref="H413:I413" si="194">SUM(H414+H434)</f>
        <v>174334.19999999998</v>
      </c>
      <c r="I413" s="148">
        <f t="shared" si="194"/>
        <v>182584.30000000002</v>
      </c>
    </row>
    <row r="414" spans="1:9" ht="30.75" customHeight="1" x14ac:dyDescent="0.25">
      <c r="A414" s="86" t="s">
        <v>101</v>
      </c>
      <c r="B414" s="80">
        <v>55</v>
      </c>
      <c r="C414" s="87">
        <v>7</v>
      </c>
      <c r="D414" s="87">
        <v>2</v>
      </c>
      <c r="E414" s="88">
        <v>4210000</v>
      </c>
      <c r="F414" s="80">
        <v>0</v>
      </c>
      <c r="G414" s="89">
        <f>SUM(G415+G418+G422+G426)</f>
        <v>42995.899999999994</v>
      </c>
      <c r="H414" s="89">
        <f t="shared" ref="H414:I414" si="195">SUM(H415+H418+H422+H426)</f>
        <v>41792</v>
      </c>
      <c r="I414" s="89">
        <f t="shared" si="195"/>
        <v>43769.9</v>
      </c>
    </row>
    <row r="415" spans="1:9" ht="27.75" customHeight="1" x14ac:dyDescent="0.25">
      <c r="A415" s="86" t="s">
        <v>12</v>
      </c>
      <c r="B415" s="80">
        <v>55</v>
      </c>
      <c r="C415" s="87">
        <v>7</v>
      </c>
      <c r="D415" s="87">
        <v>2</v>
      </c>
      <c r="E415" s="88">
        <v>4213500</v>
      </c>
      <c r="F415" s="80">
        <v>0</v>
      </c>
      <c r="G415" s="89">
        <f>G416+G417</f>
        <v>1584</v>
      </c>
      <c r="H415" s="89">
        <f t="shared" ref="H415:I415" si="196">H416+H417</f>
        <v>1539.6</v>
      </c>
      <c r="I415" s="89">
        <f t="shared" si="196"/>
        <v>1612.5</v>
      </c>
    </row>
    <row r="416" spans="1:9" s="97" customFormat="1" ht="31.5" x14ac:dyDescent="0.25">
      <c r="A416" s="91" t="s">
        <v>95</v>
      </c>
      <c r="B416" s="92">
        <v>55</v>
      </c>
      <c r="C416" s="93">
        <v>7</v>
      </c>
      <c r="D416" s="93">
        <v>2</v>
      </c>
      <c r="E416" s="94">
        <v>4213520</v>
      </c>
      <c r="F416" s="92">
        <v>850</v>
      </c>
      <c r="G416" s="95">
        <v>60</v>
      </c>
      <c r="H416" s="96">
        <v>58.3</v>
      </c>
      <c r="I416" s="96">
        <v>61.1</v>
      </c>
    </row>
    <row r="417" spans="1:9" s="97" customFormat="1" ht="31.5" x14ac:dyDescent="0.25">
      <c r="A417" s="91" t="s">
        <v>96</v>
      </c>
      <c r="B417" s="92">
        <v>55</v>
      </c>
      <c r="C417" s="93">
        <v>7</v>
      </c>
      <c r="D417" s="93">
        <v>2</v>
      </c>
      <c r="E417" s="94">
        <v>4213510</v>
      </c>
      <c r="F417" s="92">
        <v>611</v>
      </c>
      <c r="G417" s="95">
        <v>1524</v>
      </c>
      <c r="H417" s="96">
        <v>1481.3</v>
      </c>
      <c r="I417" s="96">
        <v>1551.4</v>
      </c>
    </row>
    <row r="418" spans="1:9" ht="31.5" x14ac:dyDescent="0.25">
      <c r="A418" s="86" t="s">
        <v>19</v>
      </c>
      <c r="B418" s="80">
        <v>55</v>
      </c>
      <c r="C418" s="87">
        <v>7</v>
      </c>
      <c r="D418" s="87">
        <v>2</v>
      </c>
      <c r="E418" s="88">
        <v>4210400</v>
      </c>
      <c r="F418" s="80">
        <v>0</v>
      </c>
      <c r="G418" s="89">
        <f>G419+G420+G421</f>
        <v>18150.7</v>
      </c>
      <c r="H418" s="89">
        <f t="shared" ref="H418:I418" si="197">H419+H420+H421</f>
        <v>17642.5</v>
      </c>
      <c r="I418" s="89">
        <f t="shared" si="197"/>
        <v>18477.400000000001</v>
      </c>
    </row>
    <row r="419" spans="1:9" s="97" customFormat="1" ht="29.25" customHeight="1" x14ac:dyDescent="0.25">
      <c r="A419" s="91" t="s">
        <v>95</v>
      </c>
      <c r="B419" s="92">
        <v>55</v>
      </c>
      <c r="C419" s="93">
        <v>7</v>
      </c>
      <c r="D419" s="93">
        <v>2</v>
      </c>
      <c r="E419" s="94">
        <v>4210420</v>
      </c>
      <c r="F419" s="92">
        <v>240</v>
      </c>
      <c r="G419" s="150">
        <v>8355.2000000000007</v>
      </c>
      <c r="H419" s="96">
        <v>8121.3</v>
      </c>
      <c r="I419" s="96">
        <v>8505.6</v>
      </c>
    </row>
    <row r="420" spans="1:9" s="97" customFormat="1" ht="26.25" customHeight="1" x14ac:dyDescent="0.25">
      <c r="A420" s="91" t="s">
        <v>96</v>
      </c>
      <c r="B420" s="92">
        <v>55</v>
      </c>
      <c r="C420" s="93">
        <v>7</v>
      </c>
      <c r="D420" s="93">
        <v>2</v>
      </c>
      <c r="E420" s="94">
        <v>4210410</v>
      </c>
      <c r="F420" s="92">
        <v>611</v>
      </c>
      <c r="G420" s="150">
        <v>9795.5</v>
      </c>
      <c r="H420" s="96">
        <v>9521.2000000000007</v>
      </c>
      <c r="I420" s="96">
        <v>9971.7999999999993</v>
      </c>
    </row>
    <row r="421" spans="1:9" s="97" customFormat="1" ht="31.5" hidden="1" x14ac:dyDescent="0.25">
      <c r="A421" s="91" t="s">
        <v>95</v>
      </c>
      <c r="B421" s="92">
        <v>55</v>
      </c>
      <c r="C421" s="93">
        <v>7</v>
      </c>
      <c r="D421" s="93">
        <v>2</v>
      </c>
      <c r="E421" s="94">
        <v>4210420</v>
      </c>
      <c r="F421" s="92">
        <v>240</v>
      </c>
      <c r="G421" s="150">
        <v>0</v>
      </c>
      <c r="H421" s="96">
        <v>0</v>
      </c>
      <c r="I421" s="96">
        <v>0</v>
      </c>
    </row>
    <row r="422" spans="1:9" ht="49.5" customHeight="1" x14ac:dyDescent="0.25">
      <c r="A422" s="104" t="s">
        <v>102</v>
      </c>
      <c r="B422" s="80">
        <v>55</v>
      </c>
      <c r="C422" s="87">
        <v>7</v>
      </c>
      <c r="D422" s="87">
        <v>2</v>
      </c>
      <c r="E422" s="122">
        <v>4210220</v>
      </c>
      <c r="F422" s="80">
        <v>0</v>
      </c>
      <c r="G422" s="89">
        <f>G423+G425</f>
        <v>9035.4</v>
      </c>
      <c r="H422" s="89">
        <f t="shared" ref="H422:I422" si="198">H423+H425</f>
        <v>8782.4</v>
      </c>
      <c r="I422" s="89">
        <f t="shared" si="198"/>
        <v>9198.0999999999985</v>
      </c>
    </row>
    <row r="423" spans="1:9" s="97" customFormat="1" ht="28.5" customHeight="1" x14ac:dyDescent="0.25">
      <c r="A423" s="91" t="s">
        <v>95</v>
      </c>
      <c r="B423" s="92">
        <v>55</v>
      </c>
      <c r="C423" s="93">
        <v>7</v>
      </c>
      <c r="D423" s="93">
        <v>2</v>
      </c>
      <c r="E423" s="94">
        <v>4210220</v>
      </c>
      <c r="F423" s="92">
        <v>240</v>
      </c>
      <c r="G423" s="95">
        <v>2304.6999999999998</v>
      </c>
      <c r="H423" s="96">
        <v>2240.1999999999998</v>
      </c>
      <c r="I423" s="96">
        <v>2346.1999999999998</v>
      </c>
    </row>
    <row r="424" spans="1:9" s="97" customFormat="1" ht="31.5" hidden="1" x14ac:dyDescent="0.25">
      <c r="A424" s="91" t="s">
        <v>96</v>
      </c>
      <c r="B424" s="92">
        <v>55</v>
      </c>
      <c r="C424" s="93">
        <v>7</v>
      </c>
      <c r="D424" s="93">
        <v>2</v>
      </c>
      <c r="E424" s="94">
        <v>4210210</v>
      </c>
      <c r="F424" s="92">
        <v>611</v>
      </c>
      <c r="G424" s="95">
        <v>0</v>
      </c>
      <c r="H424" s="96">
        <v>0</v>
      </c>
      <c r="I424" s="96">
        <v>0</v>
      </c>
    </row>
    <row r="425" spans="1:9" s="97" customFormat="1" ht="31.5" x14ac:dyDescent="0.25">
      <c r="A425" s="91" t="s">
        <v>96</v>
      </c>
      <c r="B425" s="92">
        <v>55</v>
      </c>
      <c r="C425" s="93">
        <v>7</v>
      </c>
      <c r="D425" s="93">
        <v>2</v>
      </c>
      <c r="E425" s="94">
        <v>4210210</v>
      </c>
      <c r="F425" s="92">
        <v>611</v>
      </c>
      <c r="G425" s="95">
        <v>6730.7</v>
      </c>
      <c r="H425" s="96">
        <v>6542.2</v>
      </c>
      <c r="I425" s="96">
        <v>6851.9</v>
      </c>
    </row>
    <row r="426" spans="1:9" ht="30" customHeight="1" x14ac:dyDescent="0.25">
      <c r="A426" s="86" t="s">
        <v>103</v>
      </c>
      <c r="B426" s="80">
        <v>55</v>
      </c>
      <c r="C426" s="87">
        <v>7</v>
      </c>
      <c r="D426" s="87">
        <v>2</v>
      </c>
      <c r="E426" s="88">
        <v>4230000</v>
      </c>
      <c r="F426" s="80">
        <v>0</v>
      </c>
      <c r="G426" s="89">
        <f>G429</f>
        <v>14225.8</v>
      </c>
      <c r="H426" s="89">
        <f t="shared" ref="H426:I426" si="199">H429</f>
        <v>13827.5</v>
      </c>
      <c r="I426" s="89">
        <f t="shared" si="199"/>
        <v>14481.9</v>
      </c>
    </row>
    <row r="427" spans="1:9" ht="31.5" hidden="1" x14ac:dyDescent="0.25">
      <c r="A427" s="86" t="s">
        <v>12</v>
      </c>
      <c r="B427" s="80">
        <v>55</v>
      </c>
      <c r="C427" s="87">
        <v>7</v>
      </c>
      <c r="D427" s="87">
        <v>2</v>
      </c>
      <c r="E427" s="88">
        <v>4233500</v>
      </c>
      <c r="F427" s="80">
        <v>0</v>
      </c>
      <c r="G427" s="89">
        <f>SUM(G428)</f>
        <v>0</v>
      </c>
      <c r="H427" s="89">
        <f t="shared" ref="H427:I427" si="200">SUM(H428)</f>
        <v>0</v>
      </c>
      <c r="I427" s="89">
        <f t="shared" si="200"/>
        <v>0</v>
      </c>
    </row>
    <row r="428" spans="1:9" s="97" customFormat="1" ht="31.5" hidden="1" x14ac:dyDescent="0.25">
      <c r="A428" s="91" t="s">
        <v>96</v>
      </c>
      <c r="B428" s="92">
        <v>55</v>
      </c>
      <c r="C428" s="93">
        <v>7</v>
      </c>
      <c r="D428" s="93">
        <v>2</v>
      </c>
      <c r="E428" s="94">
        <v>4233510</v>
      </c>
      <c r="F428" s="92">
        <v>611</v>
      </c>
      <c r="G428" s="95">
        <v>0</v>
      </c>
      <c r="H428" s="96">
        <v>0</v>
      </c>
      <c r="I428" s="96">
        <v>0</v>
      </c>
    </row>
    <row r="429" spans="1:9" ht="28.5" customHeight="1" x14ac:dyDescent="0.25">
      <c r="A429" s="86" t="s">
        <v>19</v>
      </c>
      <c r="B429" s="80">
        <v>55</v>
      </c>
      <c r="C429" s="87">
        <v>7</v>
      </c>
      <c r="D429" s="87">
        <v>2</v>
      </c>
      <c r="E429" s="88">
        <v>4230410</v>
      </c>
      <c r="F429" s="80">
        <v>0</v>
      </c>
      <c r="G429" s="89">
        <f>SUM(G430)</f>
        <v>14225.8</v>
      </c>
      <c r="H429" s="89">
        <f t="shared" ref="H429:I429" si="201">SUM(H430)</f>
        <v>13827.5</v>
      </c>
      <c r="I429" s="89">
        <f t="shared" si="201"/>
        <v>14481.9</v>
      </c>
    </row>
    <row r="430" spans="1:9" s="97" customFormat="1" ht="31.5" x14ac:dyDescent="0.25">
      <c r="A430" s="91" t="s">
        <v>96</v>
      </c>
      <c r="B430" s="92">
        <v>55</v>
      </c>
      <c r="C430" s="93">
        <v>7</v>
      </c>
      <c r="D430" s="93">
        <v>2</v>
      </c>
      <c r="E430" s="94">
        <v>4230410</v>
      </c>
      <c r="F430" s="92">
        <v>611</v>
      </c>
      <c r="G430" s="95">
        <v>14225.8</v>
      </c>
      <c r="H430" s="96">
        <v>13827.5</v>
      </c>
      <c r="I430" s="96">
        <v>14481.9</v>
      </c>
    </row>
    <row r="431" spans="1:9" ht="31.5" hidden="1" x14ac:dyDescent="0.25">
      <c r="A431" s="86" t="s">
        <v>104</v>
      </c>
      <c r="B431" s="80">
        <v>55</v>
      </c>
      <c r="C431" s="87">
        <v>7</v>
      </c>
      <c r="D431" s="87">
        <v>2</v>
      </c>
      <c r="E431" s="88">
        <v>5200000</v>
      </c>
      <c r="F431" s="80">
        <v>0</v>
      </c>
      <c r="G431" s="89">
        <f>SUM(G432)</f>
        <v>0</v>
      </c>
      <c r="H431" s="89">
        <f t="shared" ref="H431:I432" si="202">SUM(H432)</f>
        <v>0</v>
      </c>
      <c r="I431" s="89">
        <f t="shared" si="202"/>
        <v>0</v>
      </c>
    </row>
    <row r="432" spans="1:9" ht="47.25" hidden="1" x14ac:dyDescent="0.25">
      <c r="A432" s="86" t="s">
        <v>105</v>
      </c>
      <c r="B432" s="80">
        <v>55</v>
      </c>
      <c r="C432" s="87">
        <v>7</v>
      </c>
      <c r="D432" s="87">
        <v>2</v>
      </c>
      <c r="E432" s="88">
        <v>5200900</v>
      </c>
      <c r="F432" s="80">
        <v>0</v>
      </c>
      <c r="G432" s="89">
        <f>SUM(G433)</f>
        <v>0</v>
      </c>
      <c r="H432" s="89">
        <f t="shared" si="202"/>
        <v>0</v>
      </c>
      <c r="I432" s="89">
        <f t="shared" si="202"/>
        <v>0</v>
      </c>
    </row>
    <row r="433" spans="1:9" s="97" customFormat="1" ht="31.5" hidden="1" x14ac:dyDescent="0.25">
      <c r="A433" s="91" t="s">
        <v>95</v>
      </c>
      <c r="B433" s="92">
        <v>55</v>
      </c>
      <c r="C433" s="93">
        <v>7</v>
      </c>
      <c r="D433" s="93">
        <v>2</v>
      </c>
      <c r="E433" s="94">
        <v>5200900</v>
      </c>
      <c r="F433" s="92">
        <v>999</v>
      </c>
      <c r="G433" s="95">
        <v>0</v>
      </c>
      <c r="H433" s="96">
        <v>0</v>
      </c>
      <c r="I433" s="96">
        <v>0</v>
      </c>
    </row>
    <row r="434" spans="1:9" ht="15.75" x14ac:dyDescent="0.25">
      <c r="A434" s="86" t="s">
        <v>75</v>
      </c>
      <c r="B434" s="80">
        <v>55</v>
      </c>
      <c r="C434" s="87">
        <v>7</v>
      </c>
      <c r="D434" s="87">
        <v>2</v>
      </c>
      <c r="E434" s="88">
        <v>8750000</v>
      </c>
      <c r="F434" s="80">
        <v>0</v>
      </c>
      <c r="G434" s="89">
        <f>G435+G438</f>
        <v>136359.80000000002</v>
      </c>
      <c r="H434" s="89">
        <f t="shared" ref="H434:I434" si="203">H435+H438</f>
        <v>132542.19999999998</v>
      </c>
      <c r="I434" s="89">
        <f t="shared" si="203"/>
        <v>138814.40000000002</v>
      </c>
    </row>
    <row r="435" spans="1:9" ht="173.25" customHeight="1" x14ac:dyDescent="0.25">
      <c r="A435" s="86" t="s">
        <v>106</v>
      </c>
      <c r="B435" s="80">
        <v>55</v>
      </c>
      <c r="C435" s="87">
        <v>7</v>
      </c>
      <c r="D435" s="87">
        <v>2</v>
      </c>
      <c r="E435" s="88">
        <v>8757340</v>
      </c>
      <c r="F435" s="80">
        <v>0</v>
      </c>
      <c r="G435" s="89">
        <f>G436+G437</f>
        <v>133720.20000000001</v>
      </c>
      <c r="H435" s="89">
        <f t="shared" ref="H435:I435" si="204">H436+H437</f>
        <v>129976.09999999999</v>
      </c>
      <c r="I435" s="89">
        <f t="shared" si="204"/>
        <v>136127.20000000001</v>
      </c>
    </row>
    <row r="436" spans="1:9" s="97" customFormat="1" ht="28.5" customHeight="1" x14ac:dyDescent="0.25">
      <c r="A436" s="91" t="s">
        <v>95</v>
      </c>
      <c r="B436" s="92">
        <v>55</v>
      </c>
      <c r="C436" s="93">
        <v>7</v>
      </c>
      <c r="D436" s="93">
        <v>2</v>
      </c>
      <c r="E436" s="94">
        <v>8757340</v>
      </c>
      <c r="F436" s="92">
        <v>530</v>
      </c>
      <c r="G436" s="95">
        <v>46055.199999999997</v>
      </c>
      <c r="H436" s="96">
        <v>44765.7</v>
      </c>
      <c r="I436" s="96">
        <v>46884.2</v>
      </c>
    </row>
    <row r="437" spans="1:9" s="97" customFormat="1" ht="28.5" customHeight="1" x14ac:dyDescent="0.25">
      <c r="A437" s="91" t="s">
        <v>96</v>
      </c>
      <c r="B437" s="92">
        <v>55</v>
      </c>
      <c r="C437" s="93">
        <v>7</v>
      </c>
      <c r="D437" s="93">
        <v>2</v>
      </c>
      <c r="E437" s="94">
        <v>8757340</v>
      </c>
      <c r="F437" s="92">
        <v>611</v>
      </c>
      <c r="G437" s="95">
        <v>87665</v>
      </c>
      <c r="H437" s="96">
        <v>85210.4</v>
      </c>
      <c r="I437" s="96">
        <v>89243</v>
      </c>
    </row>
    <row r="438" spans="1:9" ht="60.75" customHeight="1" x14ac:dyDescent="0.25">
      <c r="A438" s="104" t="s">
        <v>107</v>
      </c>
      <c r="B438" s="80">
        <v>55</v>
      </c>
      <c r="C438" s="87">
        <v>7</v>
      </c>
      <c r="D438" s="87">
        <v>2</v>
      </c>
      <c r="E438" s="156">
        <v>8757330</v>
      </c>
      <c r="F438" s="80">
        <v>0</v>
      </c>
      <c r="G438" s="89">
        <f>G439+G440</f>
        <v>2639.6</v>
      </c>
      <c r="H438" s="89">
        <f t="shared" ref="H438:I438" si="205">H439+H440</f>
        <v>2566.1</v>
      </c>
      <c r="I438" s="89">
        <f t="shared" si="205"/>
        <v>2687.2</v>
      </c>
    </row>
    <row r="439" spans="1:9" s="97" customFormat="1" ht="27" customHeight="1" x14ac:dyDescent="0.25">
      <c r="A439" s="91" t="s">
        <v>95</v>
      </c>
      <c r="B439" s="92">
        <v>55</v>
      </c>
      <c r="C439" s="93">
        <v>7</v>
      </c>
      <c r="D439" s="93">
        <v>2</v>
      </c>
      <c r="E439" s="157">
        <v>8757330</v>
      </c>
      <c r="F439" s="92">
        <v>530</v>
      </c>
      <c r="G439" s="95">
        <v>458.9</v>
      </c>
      <c r="H439" s="96">
        <v>446.5</v>
      </c>
      <c r="I439" s="96">
        <v>467.2</v>
      </c>
    </row>
    <row r="440" spans="1:9" s="97" customFormat="1" ht="31.5" x14ac:dyDescent="0.25">
      <c r="A440" s="91" t="s">
        <v>96</v>
      </c>
      <c r="B440" s="92">
        <v>55</v>
      </c>
      <c r="C440" s="93">
        <v>7</v>
      </c>
      <c r="D440" s="93">
        <v>2</v>
      </c>
      <c r="E440" s="157">
        <v>8757330</v>
      </c>
      <c r="F440" s="92">
        <v>611</v>
      </c>
      <c r="G440" s="95">
        <v>2180.6999999999998</v>
      </c>
      <c r="H440" s="96">
        <v>2119.6</v>
      </c>
      <c r="I440" s="96">
        <v>2220</v>
      </c>
    </row>
    <row r="441" spans="1:9" s="149" customFormat="1" ht="31.5" x14ac:dyDescent="0.25">
      <c r="A441" s="145" t="s">
        <v>108</v>
      </c>
      <c r="B441" s="102">
        <v>55</v>
      </c>
      <c r="C441" s="146">
        <v>7</v>
      </c>
      <c r="D441" s="146">
        <v>7</v>
      </c>
      <c r="E441" s="147">
        <v>0</v>
      </c>
      <c r="F441" s="102">
        <v>0</v>
      </c>
      <c r="G441" s="148">
        <f>SUM(G442)</f>
        <v>1540.2</v>
      </c>
      <c r="H441" s="148">
        <f t="shared" ref="H441:I443" si="206">SUM(H442)</f>
        <v>1497.1</v>
      </c>
      <c r="I441" s="148">
        <f t="shared" si="206"/>
        <v>1567.9</v>
      </c>
    </row>
    <row r="442" spans="1:9" ht="15.75" x14ac:dyDescent="0.25">
      <c r="A442" s="111" t="s">
        <v>109</v>
      </c>
      <c r="B442" s="80">
        <v>55</v>
      </c>
      <c r="C442" s="121">
        <v>7</v>
      </c>
      <c r="D442" s="121">
        <v>7</v>
      </c>
      <c r="E442" s="122">
        <v>7950000</v>
      </c>
      <c r="F442" s="123">
        <v>0</v>
      </c>
      <c r="G442" s="124">
        <f>SUM(G443)</f>
        <v>1540.2</v>
      </c>
      <c r="H442" s="124">
        <f t="shared" si="206"/>
        <v>1497.1</v>
      </c>
      <c r="I442" s="124">
        <f t="shared" si="206"/>
        <v>1567.9</v>
      </c>
    </row>
    <row r="443" spans="1:9" ht="31.5" x14ac:dyDescent="0.25">
      <c r="A443" s="111" t="s">
        <v>110</v>
      </c>
      <c r="B443" s="80">
        <v>55</v>
      </c>
      <c r="C443" s="121">
        <v>7</v>
      </c>
      <c r="D443" s="121">
        <v>7</v>
      </c>
      <c r="E443" s="122" t="s">
        <v>111</v>
      </c>
      <c r="F443" s="123">
        <v>0</v>
      </c>
      <c r="G443" s="124">
        <f>SUM(G444)</f>
        <v>1540.2</v>
      </c>
      <c r="H443" s="124">
        <f t="shared" si="206"/>
        <v>1497.1</v>
      </c>
      <c r="I443" s="124">
        <f t="shared" si="206"/>
        <v>1567.9</v>
      </c>
    </row>
    <row r="444" spans="1:9" s="97" customFormat="1" ht="31.5" x14ac:dyDescent="0.25">
      <c r="A444" s="91" t="s">
        <v>112</v>
      </c>
      <c r="B444" s="92">
        <v>55</v>
      </c>
      <c r="C444" s="93">
        <v>7</v>
      </c>
      <c r="D444" s="93">
        <v>7</v>
      </c>
      <c r="E444" s="94" t="s">
        <v>111</v>
      </c>
      <c r="F444" s="92">
        <v>240</v>
      </c>
      <c r="G444" s="95">
        <v>1540.2</v>
      </c>
      <c r="H444" s="96">
        <v>1497.1</v>
      </c>
      <c r="I444" s="96">
        <v>1567.9</v>
      </c>
    </row>
    <row r="445" spans="1:9" s="149" customFormat="1" ht="15.75" x14ac:dyDescent="0.25">
      <c r="A445" s="145" t="s">
        <v>113</v>
      </c>
      <c r="B445" s="102">
        <v>55</v>
      </c>
      <c r="C445" s="146">
        <v>7</v>
      </c>
      <c r="D445" s="146">
        <v>9</v>
      </c>
      <c r="E445" s="147">
        <v>0</v>
      </c>
      <c r="F445" s="102">
        <v>0</v>
      </c>
      <c r="G445" s="148">
        <f>SUM(G446+G448+G454)</f>
        <v>18868.199999999997</v>
      </c>
      <c r="H445" s="148">
        <f t="shared" ref="H445:I445" si="207">SUM(H446+H448+H454)</f>
        <v>18340</v>
      </c>
      <c r="I445" s="148">
        <f t="shared" si="207"/>
        <v>19207.8</v>
      </c>
    </row>
    <row r="446" spans="1:9" ht="15.75" x14ac:dyDescent="0.25">
      <c r="A446" s="86" t="s">
        <v>11</v>
      </c>
      <c r="B446" s="80">
        <v>55</v>
      </c>
      <c r="C446" s="87">
        <v>7</v>
      </c>
      <c r="D446" s="87">
        <v>9</v>
      </c>
      <c r="E446" s="88">
        <v>20000</v>
      </c>
      <c r="F446" s="80">
        <v>0</v>
      </c>
      <c r="G446" s="89">
        <f>SUM(G447)</f>
        <v>1770.6</v>
      </c>
      <c r="H446" s="89">
        <f t="shared" ref="H446:I446" si="208">SUM(H447)</f>
        <v>1721</v>
      </c>
      <c r="I446" s="89">
        <f t="shared" si="208"/>
        <v>1802.5</v>
      </c>
    </row>
    <row r="447" spans="1:9" s="97" customFormat="1" ht="31.5" x14ac:dyDescent="0.25">
      <c r="A447" s="91" t="s">
        <v>8</v>
      </c>
      <c r="B447" s="92">
        <v>55</v>
      </c>
      <c r="C447" s="93">
        <v>7</v>
      </c>
      <c r="D447" s="93">
        <v>9</v>
      </c>
      <c r="E447" s="94">
        <v>21520</v>
      </c>
      <c r="F447" s="92">
        <v>120</v>
      </c>
      <c r="G447" s="95">
        <v>1770.6</v>
      </c>
      <c r="H447" s="96">
        <v>1721</v>
      </c>
      <c r="I447" s="96">
        <v>1802.5</v>
      </c>
    </row>
    <row r="448" spans="1:9" ht="101.25" customHeight="1" x14ac:dyDescent="0.25">
      <c r="A448" s="86" t="s">
        <v>114</v>
      </c>
      <c r="B448" s="80">
        <v>55</v>
      </c>
      <c r="C448" s="87">
        <v>7</v>
      </c>
      <c r="D448" s="87">
        <v>9</v>
      </c>
      <c r="E448" s="88">
        <v>4520000</v>
      </c>
      <c r="F448" s="80">
        <v>0</v>
      </c>
      <c r="G448" s="89">
        <f>SUM(G449+G451)</f>
        <v>16963.3</v>
      </c>
      <c r="H448" s="89">
        <f t="shared" ref="H448:I448" si="209">SUM(H449+H451)</f>
        <v>16488.5</v>
      </c>
      <c r="I448" s="89">
        <f t="shared" si="209"/>
        <v>17268.599999999999</v>
      </c>
    </row>
    <row r="449" spans="1:9" ht="31.5" x14ac:dyDescent="0.25">
      <c r="A449" s="86" t="s">
        <v>12</v>
      </c>
      <c r="B449" s="80">
        <v>55</v>
      </c>
      <c r="C449" s="87">
        <v>7</v>
      </c>
      <c r="D449" s="87">
        <v>9</v>
      </c>
      <c r="E449" s="88">
        <v>4523500</v>
      </c>
      <c r="F449" s="80">
        <v>0</v>
      </c>
      <c r="G449" s="89">
        <f>SUM(G450)</f>
        <v>6</v>
      </c>
      <c r="H449" s="89">
        <f t="shared" ref="H449:I449" si="210">SUM(H450)</f>
        <v>5.8</v>
      </c>
      <c r="I449" s="89">
        <f t="shared" si="210"/>
        <v>6.1</v>
      </c>
    </row>
    <row r="450" spans="1:9" s="97" customFormat="1" ht="31.5" x14ac:dyDescent="0.25">
      <c r="A450" s="91" t="s">
        <v>95</v>
      </c>
      <c r="B450" s="92">
        <v>55</v>
      </c>
      <c r="C450" s="93">
        <v>7</v>
      </c>
      <c r="D450" s="93">
        <v>9</v>
      </c>
      <c r="E450" s="94">
        <v>4523520</v>
      </c>
      <c r="F450" s="92">
        <v>850</v>
      </c>
      <c r="G450" s="95">
        <v>6</v>
      </c>
      <c r="H450" s="96">
        <v>5.8</v>
      </c>
      <c r="I450" s="96">
        <v>6.1</v>
      </c>
    </row>
    <row r="451" spans="1:9" ht="33.75" customHeight="1" x14ac:dyDescent="0.25">
      <c r="A451" s="86" t="s">
        <v>19</v>
      </c>
      <c r="B451" s="80">
        <v>55</v>
      </c>
      <c r="C451" s="87">
        <v>7</v>
      </c>
      <c r="D451" s="87">
        <v>9</v>
      </c>
      <c r="E451" s="88">
        <v>4520420</v>
      </c>
      <c r="F451" s="80">
        <v>0</v>
      </c>
      <c r="G451" s="89">
        <f>G452+G453</f>
        <v>16957.3</v>
      </c>
      <c r="H451" s="89">
        <f t="shared" ref="H451:I451" si="211">H452+H453</f>
        <v>16482.7</v>
      </c>
      <c r="I451" s="89">
        <f t="shared" si="211"/>
        <v>17262.5</v>
      </c>
    </row>
    <row r="452" spans="1:9" s="97" customFormat="1" ht="27.75" customHeight="1" x14ac:dyDescent="0.25">
      <c r="A452" s="91" t="s">
        <v>95</v>
      </c>
      <c r="B452" s="92">
        <v>55</v>
      </c>
      <c r="C452" s="93">
        <v>7</v>
      </c>
      <c r="D452" s="93">
        <v>9</v>
      </c>
      <c r="E452" s="94">
        <v>4520420</v>
      </c>
      <c r="F452" s="92">
        <v>120</v>
      </c>
      <c r="G452" s="95">
        <v>15195.5</v>
      </c>
      <c r="H452" s="96">
        <v>14770.1</v>
      </c>
      <c r="I452" s="96">
        <v>15469</v>
      </c>
    </row>
    <row r="453" spans="1:9" s="97" customFormat="1" ht="31.5" x14ac:dyDescent="0.25">
      <c r="A453" s="91" t="s">
        <v>95</v>
      </c>
      <c r="B453" s="92">
        <v>55</v>
      </c>
      <c r="C453" s="93">
        <v>7</v>
      </c>
      <c r="D453" s="93">
        <v>9</v>
      </c>
      <c r="E453" s="94">
        <v>4520420</v>
      </c>
      <c r="F453" s="92">
        <v>240</v>
      </c>
      <c r="G453" s="95">
        <v>1761.8</v>
      </c>
      <c r="H453" s="96">
        <v>1712.6</v>
      </c>
      <c r="I453" s="96">
        <v>1793.5</v>
      </c>
    </row>
    <row r="454" spans="1:9" ht="15.75" x14ac:dyDescent="0.25">
      <c r="A454" s="86" t="s">
        <v>75</v>
      </c>
      <c r="B454" s="80">
        <v>55</v>
      </c>
      <c r="C454" s="87">
        <v>7</v>
      </c>
      <c r="D454" s="87">
        <v>9</v>
      </c>
      <c r="E454" s="88">
        <v>8750000</v>
      </c>
      <c r="F454" s="80">
        <v>0</v>
      </c>
      <c r="G454" s="89">
        <f>SUM(G455+G457)</f>
        <v>134.30000000000001</v>
      </c>
      <c r="H454" s="89">
        <f t="shared" ref="H454:I454" si="212">SUM(H455+H457)</f>
        <v>130.5</v>
      </c>
      <c r="I454" s="89">
        <f t="shared" si="212"/>
        <v>136.69999999999999</v>
      </c>
    </row>
    <row r="455" spans="1:9" ht="47.25" hidden="1" x14ac:dyDescent="0.25">
      <c r="A455" s="86" t="s">
        <v>115</v>
      </c>
      <c r="B455" s="80">
        <v>55</v>
      </c>
      <c r="C455" s="87">
        <v>7</v>
      </c>
      <c r="D455" s="87">
        <v>9</v>
      </c>
      <c r="E455" s="88">
        <v>5210213</v>
      </c>
      <c r="F455" s="80">
        <v>0</v>
      </c>
      <c r="G455" s="89">
        <f>SUM(G456)</f>
        <v>0</v>
      </c>
      <c r="H455" s="89">
        <f t="shared" ref="H455:I455" si="213">SUM(H456)</f>
        <v>0</v>
      </c>
      <c r="I455" s="89">
        <f t="shared" si="213"/>
        <v>0</v>
      </c>
    </row>
    <row r="456" spans="1:9" s="97" customFormat="1" ht="31.5" hidden="1" x14ac:dyDescent="0.25">
      <c r="A456" s="91" t="s">
        <v>95</v>
      </c>
      <c r="B456" s="92">
        <v>55</v>
      </c>
      <c r="C456" s="93">
        <v>7</v>
      </c>
      <c r="D456" s="93">
        <v>9</v>
      </c>
      <c r="E456" s="94">
        <v>5210213</v>
      </c>
      <c r="F456" s="92">
        <v>999</v>
      </c>
      <c r="G456" s="95">
        <v>0</v>
      </c>
      <c r="H456" s="96">
        <v>0</v>
      </c>
      <c r="I456" s="96">
        <v>0</v>
      </c>
    </row>
    <row r="457" spans="1:9" ht="159.75" customHeight="1" x14ac:dyDescent="0.25">
      <c r="A457" s="104" t="s">
        <v>116</v>
      </c>
      <c r="B457" s="80">
        <v>55</v>
      </c>
      <c r="C457" s="87">
        <v>7</v>
      </c>
      <c r="D457" s="87">
        <v>9</v>
      </c>
      <c r="E457" s="156">
        <v>8757391</v>
      </c>
      <c r="F457" s="80">
        <v>0</v>
      </c>
      <c r="G457" s="89">
        <f>SUM(G458)</f>
        <v>134.30000000000001</v>
      </c>
      <c r="H457" s="89">
        <f t="shared" ref="H457:I457" si="214">SUM(H458)</f>
        <v>130.5</v>
      </c>
      <c r="I457" s="89">
        <f t="shared" si="214"/>
        <v>136.69999999999999</v>
      </c>
    </row>
    <row r="458" spans="1:9" s="97" customFormat="1" ht="31.5" x14ac:dyDescent="0.25">
      <c r="A458" s="91" t="s">
        <v>95</v>
      </c>
      <c r="B458" s="92">
        <v>55</v>
      </c>
      <c r="C458" s="93">
        <v>7</v>
      </c>
      <c r="D458" s="93">
        <v>9</v>
      </c>
      <c r="E458" s="94">
        <v>8757391</v>
      </c>
      <c r="F458" s="92">
        <v>530</v>
      </c>
      <c r="G458" s="95">
        <v>134.30000000000001</v>
      </c>
      <c r="H458" s="96">
        <v>130.5</v>
      </c>
      <c r="I458" s="96">
        <v>136.69999999999999</v>
      </c>
    </row>
    <row r="459" spans="1:9" ht="15.75" x14ac:dyDescent="0.25">
      <c r="A459" s="74" t="s">
        <v>59</v>
      </c>
      <c r="B459" s="75">
        <v>55</v>
      </c>
      <c r="C459" s="76">
        <v>10</v>
      </c>
      <c r="D459" s="76">
        <v>0</v>
      </c>
      <c r="E459" s="77">
        <v>0</v>
      </c>
      <c r="F459" s="75">
        <v>0</v>
      </c>
      <c r="G459" s="78">
        <f>SUM(G460)</f>
        <v>2495.9</v>
      </c>
      <c r="H459" s="78">
        <f t="shared" ref="H459:I460" si="215">SUM(H460)</f>
        <v>2426</v>
      </c>
      <c r="I459" s="78">
        <f t="shared" si="215"/>
        <v>2540.8000000000002</v>
      </c>
    </row>
    <row r="460" spans="1:9" ht="15.75" x14ac:dyDescent="0.25">
      <c r="A460" s="79" t="s">
        <v>117</v>
      </c>
      <c r="B460" s="90">
        <v>55</v>
      </c>
      <c r="C460" s="81">
        <v>10</v>
      </c>
      <c r="D460" s="81">
        <v>4</v>
      </c>
      <c r="E460" s="82">
        <v>0</v>
      </c>
      <c r="F460" s="83">
        <v>0</v>
      </c>
      <c r="G460" s="103">
        <f>SUM(G461)</f>
        <v>2495.9</v>
      </c>
      <c r="H460" s="103">
        <f t="shared" si="215"/>
        <v>2426</v>
      </c>
      <c r="I460" s="103">
        <f t="shared" si="215"/>
        <v>2540.8000000000002</v>
      </c>
    </row>
    <row r="461" spans="1:9" ht="15.75" x14ac:dyDescent="0.25">
      <c r="A461" s="86" t="s">
        <v>75</v>
      </c>
      <c r="B461" s="80">
        <v>55</v>
      </c>
      <c r="C461" s="105">
        <v>10</v>
      </c>
      <c r="D461" s="105">
        <v>4</v>
      </c>
      <c r="E461" s="106">
        <v>8750000</v>
      </c>
      <c r="F461" s="107">
        <v>0</v>
      </c>
      <c r="G461" s="108">
        <f>G462+G501</f>
        <v>2495.9</v>
      </c>
      <c r="H461" s="108">
        <f t="shared" ref="H461:I461" si="216">H462+H501</f>
        <v>2426</v>
      </c>
      <c r="I461" s="108">
        <f t="shared" si="216"/>
        <v>2540.8000000000002</v>
      </c>
    </row>
    <row r="462" spans="1:9" ht="94.5" customHeight="1" x14ac:dyDescent="0.25">
      <c r="A462" s="104" t="s">
        <v>118</v>
      </c>
      <c r="B462" s="80">
        <v>55</v>
      </c>
      <c r="C462" s="87">
        <v>10</v>
      </c>
      <c r="D462" s="87">
        <v>4</v>
      </c>
      <c r="E462" s="88">
        <v>8757350</v>
      </c>
      <c r="F462" s="80">
        <v>0</v>
      </c>
      <c r="G462" s="89">
        <f>SUM(G463)</f>
        <v>2345.1</v>
      </c>
      <c r="H462" s="89">
        <f t="shared" ref="H462:I462" si="217">SUM(H463)</f>
        <v>2279.4</v>
      </c>
      <c r="I462" s="89">
        <f t="shared" si="217"/>
        <v>2387.3000000000002</v>
      </c>
    </row>
    <row r="463" spans="1:9" s="97" customFormat="1" ht="15.75" x14ac:dyDescent="0.25">
      <c r="A463" s="91" t="s">
        <v>119</v>
      </c>
      <c r="B463" s="92">
        <v>55</v>
      </c>
      <c r="C463" s="93">
        <v>10</v>
      </c>
      <c r="D463" s="93">
        <v>4</v>
      </c>
      <c r="E463" s="94">
        <v>8757350</v>
      </c>
      <c r="F463" s="92">
        <v>530</v>
      </c>
      <c r="G463" s="95">
        <v>2345.1</v>
      </c>
      <c r="H463" s="96">
        <v>2279.4</v>
      </c>
      <c r="I463" s="96">
        <v>2387.3000000000002</v>
      </c>
    </row>
    <row r="464" spans="1:9" ht="35.25" hidden="1" customHeight="1" x14ac:dyDescent="0.25">
      <c r="A464" s="414" t="s">
        <v>120</v>
      </c>
      <c r="B464" s="415"/>
      <c r="C464" s="415"/>
      <c r="D464" s="415"/>
      <c r="E464" s="415"/>
      <c r="F464" s="416"/>
      <c r="G464" s="2">
        <f>SUM(G465+G482+G486+G496)</f>
        <v>0</v>
      </c>
      <c r="H464" s="2">
        <f t="shared" ref="H464:I464" si="218">SUM(H465+H482+H486+H496)</f>
        <v>0</v>
      </c>
      <c r="I464" s="2">
        <f t="shared" si="218"/>
        <v>0</v>
      </c>
    </row>
    <row r="465" spans="1:9" s="10" customFormat="1" ht="15.75" hidden="1" x14ac:dyDescent="0.25">
      <c r="A465" s="3" t="s">
        <v>5</v>
      </c>
      <c r="B465" s="4">
        <v>56</v>
      </c>
      <c r="C465" s="125">
        <v>1</v>
      </c>
      <c r="D465" s="126">
        <v>0</v>
      </c>
      <c r="E465" s="7">
        <v>0</v>
      </c>
      <c r="F465" s="8">
        <v>0</v>
      </c>
      <c r="G465" s="9">
        <f>SUM(G466+G469+G474+G477)</f>
        <v>0</v>
      </c>
      <c r="H465" s="9">
        <f t="shared" ref="H465:I465" si="219">SUM(H466+H469+H474+H477)</f>
        <v>0</v>
      </c>
      <c r="I465" s="9">
        <f t="shared" si="219"/>
        <v>0</v>
      </c>
    </row>
    <row r="466" spans="1:9" s="18" customFormat="1" ht="35.25" hidden="1" customHeight="1" x14ac:dyDescent="0.25">
      <c r="A466" s="11" t="s">
        <v>6</v>
      </c>
      <c r="B466" s="12">
        <v>56</v>
      </c>
      <c r="C466" s="127">
        <v>1</v>
      </c>
      <c r="D466" s="128">
        <v>2</v>
      </c>
      <c r="E466" s="15">
        <v>0</v>
      </c>
      <c r="F466" s="16">
        <v>0</v>
      </c>
      <c r="G466" s="17">
        <f>SUM(G467)</f>
        <v>0</v>
      </c>
      <c r="H466" s="17">
        <f t="shared" ref="H466:I467" si="220">SUM(H467)</f>
        <v>0</v>
      </c>
      <c r="I466" s="17">
        <f t="shared" si="220"/>
        <v>0</v>
      </c>
    </row>
    <row r="467" spans="1:9" ht="15.75" hidden="1" x14ac:dyDescent="0.25">
      <c r="A467" s="11" t="s">
        <v>7</v>
      </c>
      <c r="B467" s="12">
        <v>56</v>
      </c>
      <c r="C467" s="127">
        <v>1</v>
      </c>
      <c r="D467" s="128">
        <v>2</v>
      </c>
      <c r="E467" s="15">
        <v>20300</v>
      </c>
      <c r="F467" s="16">
        <v>0</v>
      </c>
      <c r="G467" s="17">
        <f>SUM(G468)</f>
        <v>0</v>
      </c>
      <c r="H467" s="17">
        <f t="shared" si="220"/>
        <v>0</v>
      </c>
      <c r="I467" s="17">
        <f t="shared" si="220"/>
        <v>0</v>
      </c>
    </row>
    <row r="468" spans="1:9" ht="31.5" hidden="1" x14ac:dyDescent="0.25">
      <c r="A468" s="27" t="s">
        <v>8</v>
      </c>
      <c r="B468" s="28">
        <v>56</v>
      </c>
      <c r="C468" s="131">
        <v>1</v>
      </c>
      <c r="D468" s="132">
        <v>2</v>
      </c>
      <c r="E468" s="31">
        <v>20300</v>
      </c>
      <c r="F468" s="32">
        <v>500</v>
      </c>
      <c r="G468" s="33">
        <v>0</v>
      </c>
      <c r="H468" s="33">
        <v>0</v>
      </c>
      <c r="I468" s="33">
        <v>0</v>
      </c>
    </row>
    <row r="469" spans="1:9" ht="94.5" hidden="1" x14ac:dyDescent="0.25">
      <c r="A469" s="34" t="s">
        <v>9</v>
      </c>
      <c r="B469" s="28">
        <v>56</v>
      </c>
      <c r="C469" s="131">
        <v>1</v>
      </c>
      <c r="D469" s="132">
        <v>4</v>
      </c>
      <c r="E469" s="31">
        <v>0</v>
      </c>
      <c r="F469" s="32">
        <v>0</v>
      </c>
      <c r="G469" s="33">
        <f>SUM(G470+G472)</f>
        <v>0</v>
      </c>
      <c r="H469" s="33">
        <f t="shared" ref="H469:I469" si="221">SUM(H470+H472)</f>
        <v>0</v>
      </c>
      <c r="I469" s="33">
        <f t="shared" si="221"/>
        <v>0</v>
      </c>
    </row>
    <row r="470" spans="1:9" ht="15.75" hidden="1" x14ac:dyDescent="0.25">
      <c r="A470" s="34" t="s">
        <v>11</v>
      </c>
      <c r="B470" s="28">
        <v>56</v>
      </c>
      <c r="C470" s="131">
        <v>1</v>
      </c>
      <c r="D470" s="132">
        <v>4</v>
      </c>
      <c r="E470" s="31">
        <v>20400</v>
      </c>
      <c r="F470" s="32">
        <v>0</v>
      </c>
      <c r="G470" s="33">
        <f>SUM(G471)</f>
        <v>0</v>
      </c>
      <c r="H470" s="33">
        <f t="shared" ref="H470:I470" si="222">SUM(H471)</f>
        <v>0</v>
      </c>
      <c r="I470" s="33">
        <f t="shared" si="222"/>
        <v>0</v>
      </c>
    </row>
    <row r="471" spans="1:9" ht="31.5" hidden="1" x14ac:dyDescent="0.25">
      <c r="A471" s="27" t="s">
        <v>8</v>
      </c>
      <c r="B471" s="28">
        <v>56</v>
      </c>
      <c r="C471" s="131">
        <v>1</v>
      </c>
      <c r="D471" s="132">
        <v>4</v>
      </c>
      <c r="E471" s="31">
        <v>20400</v>
      </c>
      <c r="F471" s="32">
        <v>500</v>
      </c>
      <c r="G471" s="33">
        <v>0</v>
      </c>
      <c r="H471" s="33">
        <v>0</v>
      </c>
      <c r="I471" s="33">
        <v>0</v>
      </c>
    </row>
    <row r="472" spans="1:9" ht="31.5" hidden="1" x14ac:dyDescent="0.25">
      <c r="A472" s="34" t="s">
        <v>12</v>
      </c>
      <c r="B472" s="28">
        <v>56</v>
      </c>
      <c r="C472" s="131">
        <v>1</v>
      </c>
      <c r="D472" s="132">
        <v>4</v>
      </c>
      <c r="E472" s="31">
        <v>29500</v>
      </c>
      <c r="F472" s="32">
        <v>0</v>
      </c>
      <c r="G472" s="33">
        <f>SUM(G473)</f>
        <v>0</v>
      </c>
      <c r="H472" s="33">
        <f t="shared" ref="H472:I472" si="223">SUM(H473)</f>
        <v>0</v>
      </c>
      <c r="I472" s="33">
        <f t="shared" si="223"/>
        <v>0</v>
      </c>
    </row>
    <row r="473" spans="1:9" ht="31.5" hidden="1" x14ac:dyDescent="0.25">
      <c r="A473" s="27" t="s">
        <v>8</v>
      </c>
      <c r="B473" s="42">
        <v>56</v>
      </c>
      <c r="C473" s="135">
        <v>1</v>
      </c>
      <c r="D473" s="136">
        <v>4</v>
      </c>
      <c r="E473" s="45">
        <v>29500</v>
      </c>
      <c r="F473" s="46">
        <v>500</v>
      </c>
      <c r="G473" s="33">
        <v>0</v>
      </c>
      <c r="H473" s="33">
        <v>0</v>
      </c>
      <c r="I473" s="33">
        <v>0</v>
      </c>
    </row>
    <row r="474" spans="1:9" ht="15.75" hidden="1" x14ac:dyDescent="0.25">
      <c r="A474" s="48" t="s">
        <v>15</v>
      </c>
      <c r="B474" s="42">
        <v>56</v>
      </c>
      <c r="C474" s="135">
        <v>1</v>
      </c>
      <c r="D474" s="136">
        <v>11</v>
      </c>
      <c r="E474" s="45">
        <v>0</v>
      </c>
      <c r="F474" s="46">
        <v>0</v>
      </c>
      <c r="G474" s="33">
        <f>SUM(G475)</f>
        <v>0</v>
      </c>
      <c r="H474" s="33">
        <f t="shared" ref="H474:I475" si="224">SUM(H475)</f>
        <v>0</v>
      </c>
      <c r="I474" s="33">
        <f t="shared" si="224"/>
        <v>0</v>
      </c>
    </row>
    <row r="475" spans="1:9" ht="31.5" hidden="1" x14ac:dyDescent="0.25">
      <c r="A475" s="48" t="s">
        <v>16</v>
      </c>
      <c r="B475" s="42">
        <v>56</v>
      </c>
      <c r="C475" s="135">
        <v>1</v>
      </c>
      <c r="D475" s="136">
        <v>11</v>
      </c>
      <c r="E475" s="45">
        <v>700500</v>
      </c>
      <c r="F475" s="46">
        <v>0</v>
      </c>
      <c r="G475" s="33">
        <f>SUM(G476)</f>
        <v>0</v>
      </c>
      <c r="H475" s="33">
        <f t="shared" si="224"/>
        <v>0</v>
      </c>
      <c r="I475" s="33">
        <f t="shared" si="224"/>
        <v>0</v>
      </c>
    </row>
    <row r="476" spans="1:9" ht="15.75" hidden="1" x14ac:dyDescent="0.25">
      <c r="A476" s="27" t="s">
        <v>17</v>
      </c>
      <c r="B476" s="28">
        <v>56</v>
      </c>
      <c r="C476" s="131">
        <v>1</v>
      </c>
      <c r="D476" s="132">
        <v>11</v>
      </c>
      <c r="E476" s="31">
        <v>700500</v>
      </c>
      <c r="F476" s="32">
        <v>13</v>
      </c>
      <c r="G476" s="33">
        <v>0</v>
      </c>
      <c r="H476" s="33">
        <v>0</v>
      </c>
      <c r="I476" s="33">
        <v>0</v>
      </c>
    </row>
    <row r="477" spans="1:9" s="59" customFormat="1" ht="15.75" hidden="1" x14ac:dyDescent="0.25">
      <c r="A477" s="27" t="s">
        <v>18</v>
      </c>
      <c r="B477" s="28">
        <v>56</v>
      </c>
      <c r="C477" s="131">
        <v>1</v>
      </c>
      <c r="D477" s="132">
        <v>13</v>
      </c>
      <c r="E477" s="31">
        <v>0</v>
      </c>
      <c r="F477" s="32">
        <v>0</v>
      </c>
      <c r="G477" s="33">
        <f>SUM(G478+G480)</f>
        <v>0</v>
      </c>
      <c r="H477" s="33">
        <f t="shared" ref="H477:I477" si="225">SUM(H478+H480)</f>
        <v>0</v>
      </c>
      <c r="I477" s="33">
        <f t="shared" si="225"/>
        <v>0</v>
      </c>
    </row>
    <row r="478" spans="1:9" ht="31.5" hidden="1" x14ac:dyDescent="0.25">
      <c r="A478" s="27" t="s">
        <v>19</v>
      </c>
      <c r="B478" s="28">
        <v>56</v>
      </c>
      <c r="C478" s="131">
        <v>1</v>
      </c>
      <c r="D478" s="132">
        <v>13</v>
      </c>
      <c r="E478" s="31">
        <v>29900</v>
      </c>
      <c r="F478" s="32">
        <v>0</v>
      </c>
      <c r="G478" s="33">
        <f>SUM(G479)</f>
        <v>0</v>
      </c>
      <c r="H478" s="33">
        <f t="shared" ref="H478:I478" si="226">SUM(H479)</f>
        <v>0</v>
      </c>
      <c r="I478" s="33">
        <f t="shared" si="226"/>
        <v>0</v>
      </c>
    </row>
    <row r="479" spans="1:9" ht="31.5" hidden="1" x14ac:dyDescent="0.25">
      <c r="A479" s="27" t="s">
        <v>8</v>
      </c>
      <c r="B479" s="28">
        <v>56</v>
      </c>
      <c r="C479" s="131">
        <v>1</v>
      </c>
      <c r="D479" s="132">
        <v>13</v>
      </c>
      <c r="E479" s="31">
        <v>29900</v>
      </c>
      <c r="F479" s="32">
        <v>500</v>
      </c>
      <c r="G479" s="33">
        <v>0</v>
      </c>
      <c r="H479" s="33">
        <v>0</v>
      </c>
      <c r="I479" s="33">
        <v>0</v>
      </c>
    </row>
    <row r="480" spans="1:9" ht="15.75" hidden="1" x14ac:dyDescent="0.25">
      <c r="A480" s="27" t="s">
        <v>17</v>
      </c>
      <c r="B480" s="28">
        <v>56</v>
      </c>
      <c r="C480" s="131">
        <v>1</v>
      </c>
      <c r="D480" s="132">
        <v>13</v>
      </c>
      <c r="E480" s="31">
        <v>920000</v>
      </c>
      <c r="F480" s="32">
        <v>0</v>
      </c>
      <c r="G480" s="33">
        <f>SUM(G481)</f>
        <v>0</v>
      </c>
      <c r="H480" s="33">
        <f t="shared" ref="H480:I480" si="227">SUM(H481)</f>
        <v>0</v>
      </c>
      <c r="I480" s="33">
        <f t="shared" si="227"/>
        <v>0</v>
      </c>
    </row>
    <row r="481" spans="1:9" ht="31.5" hidden="1" x14ac:dyDescent="0.25">
      <c r="A481" s="27" t="s">
        <v>8</v>
      </c>
      <c r="B481" s="28">
        <v>56</v>
      </c>
      <c r="C481" s="131">
        <v>1</v>
      </c>
      <c r="D481" s="132">
        <v>13</v>
      </c>
      <c r="E481" s="31">
        <v>920000</v>
      </c>
      <c r="F481" s="32">
        <v>500</v>
      </c>
      <c r="G481" s="33">
        <v>0</v>
      </c>
      <c r="H481" s="33">
        <v>0</v>
      </c>
      <c r="I481" s="33">
        <v>0</v>
      </c>
    </row>
    <row r="482" spans="1:9" s="10" customFormat="1" ht="15.75" hidden="1" x14ac:dyDescent="0.25">
      <c r="A482" s="50" t="s">
        <v>78</v>
      </c>
      <c r="B482" s="51">
        <v>56</v>
      </c>
      <c r="C482" s="137">
        <v>2</v>
      </c>
      <c r="D482" s="138">
        <v>0</v>
      </c>
      <c r="E482" s="54">
        <v>0</v>
      </c>
      <c r="F482" s="55">
        <v>0</v>
      </c>
      <c r="G482" s="56">
        <f>SUM(G483)</f>
        <v>0</v>
      </c>
      <c r="H482" s="56">
        <f t="shared" ref="H482:I484" si="228">SUM(H483)</f>
        <v>0</v>
      </c>
      <c r="I482" s="56">
        <f t="shared" si="228"/>
        <v>0</v>
      </c>
    </row>
    <row r="483" spans="1:9" ht="35.25" hidden="1" customHeight="1" x14ac:dyDescent="0.25">
      <c r="A483" s="34" t="s">
        <v>79</v>
      </c>
      <c r="B483" s="28">
        <v>56</v>
      </c>
      <c r="C483" s="131">
        <v>2</v>
      </c>
      <c r="D483" s="132">
        <v>3</v>
      </c>
      <c r="E483" s="31">
        <v>0</v>
      </c>
      <c r="F483" s="32">
        <v>0</v>
      </c>
      <c r="G483" s="33">
        <f>SUM(G484)</f>
        <v>0</v>
      </c>
      <c r="H483" s="33">
        <f t="shared" si="228"/>
        <v>0</v>
      </c>
      <c r="I483" s="33">
        <f t="shared" si="228"/>
        <v>0</v>
      </c>
    </row>
    <row r="484" spans="1:9" ht="47.25" hidden="1" x14ac:dyDescent="0.25">
      <c r="A484" s="34" t="s">
        <v>195</v>
      </c>
      <c r="B484" s="28">
        <v>56</v>
      </c>
      <c r="C484" s="131">
        <v>2</v>
      </c>
      <c r="D484" s="132">
        <v>3</v>
      </c>
      <c r="E484" s="31">
        <v>13600</v>
      </c>
      <c r="F484" s="32">
        <v>0</v>
      </c>
      <c r="G484" s="33">
        <f>SUM(G485)</f>
        <v>0</v>
      </c>
      <c r="H484" s="33">
        <f t="shared" si="228"/>
        <v>0</v>
      </c>
      <c r="I484" s="33">
        <f t="shared" si="228"/>
        <v>0</v>
      </c>
    </row>
    <row r="485" spans="1:9" ht="31.5" hidden="1" x14ac:dyDescent="0.25">
      <c r="A485" s="27" t="s">
        <v>8</v>
      </c>
      <c r="B485" s="28">
        <v>56</v>
      </c>
      <c r="C485" s="131">
        <v>2</v>
      </c>
      <c r="D485" s="132">
        <v>3</v>
      </c>
      <c r="E485" s="31">
        <v>13600</v>
      </c>
      <c r="F485" s="32">
        <v>500</v>
      </c>
      <c r="G485" s="47"/>
      <c r="H485" s="47"/>
      <c r="I485" s="47"/>
    </row>
    <row r="486" spans="1:9" s="10" customFormat="1" ht="15.75" hidden="1" x14ac:dyDescent="0.25">
      <c r="A486" s="50" t="s">
        <v>23</v>
      </c>
      <c r="B486" s="51">
        <v>56</v>
      </c>
      <c r="C486" s="137">
        <v>5</v>
      </c>
      <c r="D486" s="138">
        <v>0</v>
      </c>
      <c r="E486" s="54">
        <v>0</v>
      </c>
      <c r="F486" s="55">
        <v>0</v>
      </c>
      <c r="G486" s="56">
        <f>SUM(G487)</f>
        <v>0</v>
      </c>
      <c r="H486" s="56">
        <f t="shared" ref="H486:I486" si="229">SUM(H487)</f>
        <v>0</v>
      </c>
      <c r="I486" s="56">
        <f t="shared" si="229"/>
        <v>0</v>
      </c>
    </row>
    <row r="487" spans="1:9" ht="15.75" hidden="1" x14ac:dyDescent="0.25">
      <c r="A487" s="34" t="s">
        <v>24</v>
      </c>
      <c r="B487" s="28">
        <v>56</v>
      </c>
      <c r="C487" s="131">
        <v>5</v>
      </c>
      <c r="D487" s="132">
        <v>3</v>
      </c>
      <c r="E487" s="31">
        <v>0</v>
      </c>
      <c r="F487" s="32">
        <v>0</v>
      </c>
      <c r="G487" s="47">
        <f>SUM(G488+G490+G492+G494)</f>
        <v>0</v>
      </c>
      <c r="H487" s="47">
        <f t="shared" ref="H487:I487" si="230">SUM(H488+H490+H492+H494)</f>
        <v>0</v>
      </c>
      <c r="I487" s="47">
        <f t="shared" si="230"/>
        <v>0</v>
      </c>
    </row>
    <row r="488" spans="1:9" ht="15.75" hidden="1" x14ac:dyDescent="0.25">
      <c r="A488" s="34" t="s">
        <v>25</v>
      </c>
      <c r="B488" s="28">
        <v>56</v>
      </c>
      <c r="C488" s="131">
        <v>5</v>
      </c>
      <c r="D488" s="132">
        <v>3</v>
      </c>
      <c r="E488" s="31">
        <v>6000100</v>
      </c>
      <c r="F488" s="32">
        <v>0</v>
      </c>
      <c r="G488" s="47">
        <f>SUM(G489)</f>
        <v>0</v>
      </c>
      <c r="H488" s="47">
        <f t="shared" ref="H488:I488" si="231">SUM(H489)</f>
        <v>0</v>
      </c>
      <c r="I488" s="47">
        <f t="shared" si="231"/>
        <v>0</v>
      </c>
    </row>
    <row r="489" spans="1:9" ht="31.5" hidden="1" x14ac:dyDescent="0.25">
      <c r="A489" s="27" t="s">
        <v>8</v>
      </c>
      <c r="B489" s="28">
        <v>56</v>
      </c>
      <c r="C489" s="131">
        <v>5</v>
      </c>
      <c r="D489" s="132">
        <v>3</v>
      </c>
      <c r="E489" s="31">
        <v>6000100</v>
      </c>
      <c r="F489" s="32">
        <v>500</v>
      </c>
      <c r="G489" s="47">
        <v>0</v>
      </c>
      <c r="H489" s="47">
        <v>0</v>
      </c>
      <c r="I489" s="47">
        <v>0</v>
      </c>
    </row>
    <row r="490" spans="1:9" ht="15.75" hidden="1" x14ac:dyDescent="0.25">
      <c r="A490" s="27" t="s">
        <v>26</v>
      </c>
      <c r="B490" s="28">
        <v>56</v>
      </c>
      <c r="C490" s="131">
        <v>5</v>
      </c>
      <c r="D490" s="132">
        <v>3</v>
      </c>
      <c r="E490" s="31">
        <v>6000300</v>
      </c>
      <c r="F490" s="32">
        <v>0</v>
      </c>
      <c r="G490" s="47">
        <f>SUM(G491)</f>
        <v>0</v>
      </c>
      <c r="H490" s="47">
        <f t="shared" ref="H490:I490" si="232">SUM(H491)</f>
        <v>0</v>
      </c>
      <c r="I490" s="47">
        <f t="shared" si="232"/>
        <v>0</v>
      </c>
    </row>
    <row r="491" spans="1:9" ht="31.5" hidden="1" x14ac:dyDescent="0.25">
      <c r="A491" s="27" t="s">
        <v>8</v>
      </c>
      <c r="B491" s="28">
        <v>56</v>
      </c>
      <c r="C491" s="131">
        <v>5</v>
      </c>
      <c r="D491" s="132">
        <v>3</v>
      </c>
      <c r="E491" s="31">
        <v>6000300</v>
      </c>
      <c r="F491" s="32">
        <v>500</v>
      </c>
      <c r="G491" s="47">
        <v>0</v>
      </c>
      <c r="H491" s="47">
        <v>0</v>
      </c>
      <c r="I491" s="47">
        <v>0</v>
      </c>
    </row>
    <row r="492" spans="1:9" ht="31.5" hidden="1" x14ac:dyDescent="0.25">
      <c r="A492" s="27" t="s">
        <v>27</v>
      </c>
      <c r="B492" s="28">
        <v>56</v>
      </c>
      <c r="C492" s="131">
        <v>5</v>
      </c>
      <c r="D492" s="132">
        <v>3</v>
      </c>
      <c r="E492" s="31">
        <v>6000400</v>
      </c>
      <c r="F492" s="32">
        <v>0</v>
      </c>
      <c r="G492" s="47">
        <f>SUM(G493)</f>
        <v>0</v>
      </c>
      <c r="H492" s="47">
        <f t="shared" ref="H492:I492" si="233">SUM(H493)</f>
        <v>0</v>
      </c>
      <c r="I492" s="47">
        <f t="shared" si="233"/>
        <v>0</v>
      </c>
    </row>
    <row r="493" spans="1:9" ht="31.5" hidden="1" x14ac:dyDescent="0.25">
      <c r="A493" s="27" t="s">
        <v>8</v>
      </c>
      <c r="B493" s="28">
        <v>56</v>
      </c>
      <c r="C493" s="131">
        <v>5</v>
      </c>
      <c r="D493" s="132">
        <v>3</v>
      </c>
      <c r="E493" s="31">
        <v>6000400</v>
      </c>
      <c r="F493" s="32">
        <v>500</v>
      </c>
      <c r="G493" s="47">
        <v>0</v>
      </c>
      <c r="H493" s="47">
        <v>0</v>
      </c>
      <c r="I493" s="47">
        <v>0</v>
      </c>
    </row>
    <row r="494" spans="1:9" ht="31.5" hidden="1" x14ac:dyDescent="0.25">
      <c r="A494" s="27" t="s">
        <v>28</v>
      </c>
      <c r="B494" s="28">
        <v>56</v>
      </c>
      <c r="C494" s="131">
        <v>5</v>
      </c>
      <c r="D494" s="132">
        <v>3</v>
      </c>
      <c r="E494" s="31">
        <v>6000500</v>
      </c>
      <c r="F494" s="32">
        <v>0</v>
      </c>
      <c r="G494" s="47">
        <f>SUM(G495)</f>
        <v>0</v>
      </c>
      <c r="H494" s="47">
        <f t="shared" ref="H494:I494" si="234">SUM(H495)</f>
        <v>0</v>
      </c>
      <c r="I494" s="47">
        <f t="shared" si="234"/>
        <v>0</v>
      </c>
    </row>
    <row r="495" spans="1:9" ht="31.5" hidden="1" x14ac:dyDescent="0.25">
      <c r="A495" s="27" t="s">
        <v>8</v>
      </c>
      <c r="B495" s="28">
        <v>56</v>
      </c>
      <c r="C495" s="131">
        <v>5</v>
      </c>
      <c r="D495" s="132">
        <v>3</v>
      </c>
      <c r="E495" s="31">
        <v>6000500</v>
      </c>
      <c r="F495" s="32">
        <v>500</v>
      </c>
      <c r="G495" s="47">
        <v>0</v>
      </c>
      <c r="H495" s="47">
        <v>0</v>
      </c>
      <c r="I495" s="47">
        <v>0</v>
      </c>
    </row>
    <row r="496" spans="1:9" s="10" customFormat="1" ht="15.75" hidden="1" x14ac:dyDescent="0.25">
      <c r="A496" s="50" t="s">
        <v>75</v>
      </c>
      <c r="B496" s="51">
        <v>56</v>
      </c>
      <c r="C496" s="137">
        <v>14</v>
      </c>
      <c r="D496" s="138">
        <v>0</v>
      </c>
      <c r="E496" s="54">
        <v>0</v>
      </c>
      <c r="F496" s="55">
        <v>0</v>
      </c>
      <c r="G496" s="56">
        <f>SUM(G497)</f>
        <v>0</v>
      </c>
      <c r="H496" s="56">
        <f t="shared" ref="H496:I498" si="235">SUM(H497)</f>
        <v>0</v>
      </c>
      <c r="I496" s="56">
        <f t="shared" si="235"/>
        <v>0</v>
      </c>
    </row>
    <row r="497" spans="1:9" ht="63" hidden="1" x14ac:dyDescent="0.25">
      <c r="A497" s="34" t="s">
        <v>13</v>
      </c>
      <c r="B497" s="28">
        <v>56</v>
      </c>
      <c r="C497" s="131">
        <v>14</v>
      </c>
      <c r="D497" s="132">
        <v>3</v>
      </c>
      <c r="E497" s="31">
        <v>0</v>
      </c>
      <c r="F497" s="32">
        <v>0</v>
      </c>
      <c r="G497" s="47">
        <f>SUM(G498)</f>
        <v>0</v>
      </c>
      <c r="H497" s="47">
        <f t="shared" si="235"/>
        <v>0</v>
      </c>
      <c r="I497" s="47">
        <f t="shared" si="235"/>
        <v>0</v>
      </c>
    </row>
    <row r="498" spans="1:9" ht="94.5" hidden="1" x14ac:dyDescent="0.25">
      <c r="A498" s="27" t="s">
        <v>14</v>
      </c>
      <c r="B498" s="28">
        <v>56</v>
      </c>
      <c r="C498" s="131">
        <v>14</v>
      </c>
      <c r="D498" s="132">
        <v>3</v>
      </c>
      <c r="E498" s="31">
        <v>5210600</v>
      </c>
      <c r="F498" s="32">
        <v>0</v>
      </c>
      <c r="G498" s="47">
        <f>SUM(G499)</f>
        <v>0</v>
      </c>
      <c r="H498" s="47">
        <f t="shared" si="235"/>
        <v>0</v>
      </c>
      <c r="I498" s="47">
        <f t="shared" si="235"/>
        <v>0</v>
      </c>
    </row>
    <row r="499" spans="1:9" ht="15.75" hidden="1" x14ac:dyDescent="0.25">
      <c r="A499" s="27" t="s">
        <v>32</v>
      </c>
      <c r="B499" s="28">
        <v>56</v>
      </c>
      <c r="C499" s="131">
        <v>14</v>
      </c>
      <c r="D499" s="132">
        <v>3</v>
      </c>
      <c r="E499" s="31">
        <v>5210600</v>
      </c>
      <c r="F499" s="32">
        <v>17</v>
      </c>
      <c r="G499" s="33">
        <v>0</v>
      </c>
      <c r="H499" s="33">
        <v>0</v>
      </c>
      <c r="I499" s="33">
        <v>0</v>
      </c>
    </row>
    <row r="500" spans="1:9" s="68" customFormat="1" ht="15.75" hidden="1" x14ac:dyDescent="0.25">
      <c r="A500" s="111"/>
      <c r="B500" s="123"/>
      <c r="C500" s="121"/>
      <c r="D500" s="121"/>
      <c r="E500" s="122"/>
      <c r="F500" s="123"/>
      <c r="G500" s="124"/>
      <c r="H500" s="230"/>
      <c r="I500" s="230"/>
    </row>
    <row r="501" spans="1:9" ht="50.25" customHeight="1" x14ac:dyDescent="0.25">
      <c r="A501" s="86" t="s">
        <v>115</v>
      </c>
      <c r="B501" s="80">
        <v>55</v>
      </c>
      <c r="C501" s="87">
        <v>10</v>
      </c>
      <c r="D501" s="87">
        <v>4</v>
      </c>
      <c r="E501" s="88">
        <v>8757200</v>
      </c>
      <c r="F501" s="80">
        <v>0</v>
      </c>
      <c r="G501" s="89">
        <f>SUM(G502)</f>
        <v>150.80000000000001</v>
      </c>
      <c r="H501" s="89">
        <f t="shared" ref="H501:I501" si="236">SUM(H502)</f>
        <v>146.6</v>
      </c>
      <c r="I501" s="89">
        <f t="shared" si="236"/>
        <v>153.5</v>
      </c>
    </row>
    <row r="502" spans="1:9" s="97" customFormat="1" ht="31.5" x14ac:dyDescent="0.25">
      <c r="A502" s="91" t="s">
        <v>95</v>
      </c>
      <c r="B502" s="92">
        <v>55</v>
      </c>
      <c r="C502" s="93">
        <v>10</v>
      </c>
      <c r="D502" s="93">
        <v>4</v>
      </c>
      <c r="E502" s="94">
        <v>8757200</v>
      </c>
      <c r="F502" s="92">
        <v>530</v>
      </c>
      <c r="G502" s="95">
        <v>150.80000000000001</v>
      </c>
      <c r="H502" s="96">
        <v>146.6</v>
      </c>
      <c r="I502" s="96">
        <v>153.5</v>
      </c>
    </row>
    <row r="503" spans="1:9" ht="63" customHeight="1" x14ac:dyDescent="0.3">
      <c r="A503" s="109" t="s">
        <v>121</v>
      </c>
      <c r="B503" s="70">
        <v>57</v>
      </c>
      <c r="C503" s="71">
        <v>0</v>
      </c>
      <c r="D503" s="71">
        <v>0</v>
      </c>
      <c r="E503" s="72">
        <v>0</v>
      </c>
      <c r="F503" s="70">
        <v>0</v>
      </c>
      <c r="G503" s="110">
        <f>SUM(G504+G510)</f>
        <v>52899.100000000006</v>
      </c>
      <c r="H503" s="110">
        <f t="shared" ref="H503:I503" si="237">SUM(H504+H510)</f>
        <v>48423.5</v>
      </c>
      <c r="I503" s="110">
        <f t="shared" si="237"/>
        <v>52828.399999999994</v>
      </c>
    </row>
    <row r="504" spans="1:9" ht="15.75" x14ac:dyDescent="0.25">
      <c r="A504" s="74" t="s">
        <v>58</v>
      </c>
      <c r="B504" s="102">
        <v>57</v>
      </c>
      <c r="C504" s="76">
        <v>7</v>
      </c>
      <c r="D504" s="76">
        <v>0</v>
      </c>
      <c r="E504" s="77">
        <v>0</v>
      </c>
      <c r="F504" s="75">
        <v>0</v>
      </c>
      <c r="G504" s="78">
        <f>SUM(G505)</f>
        <v>5631.8</v>
      </c>
      <c r="H504" s="78">
        <f t="shared" ref="H504:I504" si="238">SUM(H505)</f>
        <v>5153.1000000000004</v>
      </c>
      <c r="I504" s="78">
        <f t="shared" si="238"/>
        <v>5626.2</v>
      </c>
    </row>
    <row r="505" spans="1:9" ht="31.5" x14ac:dyDescent="0.25">
      <c r="A505" s="86" t="s">
        <v>103</v>
      </c>
      <c r="B505" s="80">
        <v>57</v>
      </c>
      <c r="C505" s="87">
        <v>7</v>
      </c>
      <c r="D505" s="87">
        <v>2</v>
      </c>
      <c r="E505" s="88">
        <v>4230000</v>
      </c>
      <c r="F505" s="80">
        <v>0</v>
      </c>
      <c r="G505" s="89">
        <f>SUM(G506+G508)</f>
        <v>5631.8</v>
      </c>
      <c r="H505" s="89">
        <f t="shared" ref="H505:I505" si="239">SUM(H506+H508)</f>
        <v>5153.1000000000004</v>
      </c>
      <c r="I505" s="89">
        <f t="shared" si="239"/>
        <v>5626.2</v>
      </c>
    </row>
    <row r="506" spans="1:9" ht="36" customHeight="1" x14ac:dyDescent="0.25">
      <c r="A506" s="86" t="s">
        <v>12</v>
      </c>
      <c r="B506" s="80">
        <v>57</v>
      </c>
      <c r="C506" s="87">
        <v>7</v>
      </c>
      <c r="D506" s="87">
        <v>2</v>
      </c>
      <c r="E506" s="88">
        <v>4233500</v>
      </c>
      <c r="F506" s="80">
        <v>0</v>
      </c>
      <c r="G506" s="89">
        <f>SUM(G507)</f>
        <v>100</v>
      </c>
      <c r="H506" s="89">
        <f t="shared" ref="H506:I506" si="240">SUM(H507)</f>
        <v>91.5</v>
      </c>
      <c r="I506" s="89">
        <f t="shared" si="240"/>
        <v>99.9</v>
      </c>
    </row>
    <row r="507" spans="1:9" s="97" customFormat="1" ht="83.25" customHeight="1" x14ac:dyDescent="0.25">
      <c r="A507" s="91" t="s">
        <v>122</v>
      </c>
      <c r="B507" s="92">
        <v>57</v>
      </c>
      <c r="C507" s="93">
        <v>7</v>
      </c>
      <c r="D507" s="93">
        <v>2</v>
      </c>
      <c r="E507" s="94">
        <v>4233510</v>
      </c>
      <c r="F507" s="92">
        <v>611</v>
      </c>
      <c r="G507" s="95">
        <v>100</v>
      </c>
      <c r="H507" s="96">
        <v>91.5</v>
      </c>
      <c r="I507" s="96">
        <v>99.9</v>
      </c>
    </row>
    <row r="508" spans="1:9" ht="31.5" x14ac:dyDescent="0.25">
      <c r="A508" s="86" t="s">
        <v>19</v>
      </c>
      <c r="B508" s="80">
        <v>57</v>
      </c>
      <c r="C508" s="87">
        <v>7</v>
      </c>
      <c r="D508" s="87">
        <v>2</v>
      </c>
      <c r="E508" s="88">
        <v>4230410</v>
      </c>
      <c r="F508" s="80">
        <v>0</v>
      </c>
      <c r="G508" s="89">
        <f>SUM(G509)</f>
        <v>5531.8</v>
      </c>
      <c r="H508" s="89">
        <f t="shared" ref="H508:I508" si="241">SUM(H509)</f>
        <v>5061.6000000000004</v>
      </c>
      <c r="I508" s="89">
        <f t="shared" si="241"/>
        <v>5526.3</v>
      </c>
    </row>
    <row r="509" spans="1:9" s="97" customFormat="1" ht="85.5" customHeight="1" x14ac:dyDescent="0.25">
      <c r="A509" s="91" t="s">
        <v>122</v>
      </c>
      <c r="B509" s="92">
        <v>57</v>
      </c>
      <c r="C509" s="93">
        <v>7</v>
      </c>
      <c r="D509" s="93">
        <v>2</v>
      </c>
      <c r="E509" s="94">
        <v>4230410</v>
      </c>
      <c r="F509" s="92">
        <v>611</v>
      </c>
      <c r="G509" s="95">
        <v>5531.8</v>
      </c>
      <c r="H509" s="96">
        <v>5061.6000000000004</v>
      </c>
      <c r="I509" s="96">
        <v>5526.3</v>
      </c>
    </row>
    <row r="510" spans="1:9" ht="17.25" customHeight="1" x14ac:dyDescent="0.25">
      <c r="A510" s="74" t="s">
        <v>123</v>
      </c>
      <c r="B510" s="102">
        <v>57</v>
      </c>
      <c r="C510" s="76">
        <v>8</v>
      </c>
      <c r="D510" s="76">
        <v>0</v>
      </c>
      <c r="E510" s="77">
        <v>0</v>
      </c>
      <c r="F510" s="75">
        <v>0</v>
      </c>
      <c r="G510" s="78">
        <f>SUM(G511+G533)</f>
        <v>47267.3</v>
      </c>
      <c r="H510" s="78">
        <f t="shared" ref="H510:I510" si="242">SUM(H511+H533)</f>
        <v>43270.400000000001</v>
      </c>
      <c r="I510" s="78">
        <f t="shared" si="242"/>
        <v>47202.2</v>
      </c>
    </row>
    <row r="511" spans="1:9" ht="15.75" x14ac:dyDescent="0.25">
      <c r="A511" s="79" t="s">
        <v>124</v>
      </c>
      <c r="B511" s="112">
        <v>57</v>
      </c>
      <c r="C511" s="81">
        <v>8</v>
      </c>
      <c r="D511" s="81">
        <v>1</v>
      </c>
      <c r="E511" s="82">
        <v>0</v>
      </c>
      <c r="F511" s="83">
        <v>0</v>
      </c>
      <c r="G511" s="103">
        <f>SUM(G512+G528)</f>
        <v>44629.700000000004</v>
      </c>
      <c r="H511" s="103">
        <f t="shared" ref="H511:I511" si="243">SUM(H512+H528)</f>
        <v>40856.9</v>
      </c>
      <c r="I511" s="103">
        <f t="shared" si="243"/>
        <v>44568.2</v>
      </c>
    </row>
    <row r="512" spans="1:9" ht="47.25" x14ac:dyDescent="0.25">
      <c r="A512" s="86" t="s">
        <v>125</v>
      </c>
      <c r="B512" s="80">
        <v>57</v>
      </c>
      <c r="C512" s="87">
        <v>8</v>
      </c>
      <c r="D512" s="87">
        <v>1</v>
      </c>
      <c r="E512" s="88">
        <v>4400000</v>
      </c>
      <c r="F512" s="80">
        <v>0</v>
      </c>
      <c r="G512" s="89">
        <f>SUM(G513+G520+G524)</f>
        <v>36474.400000000001</v>
      </c>
      <c r="H512" s="89">
        <f t="shared" ref="H512:I512" si="244">SUM(H513+H520+H524)</f>
        <v>33394.800000000003</v>
      </c>
      <c r="I512" s="89">
        <f t="shared" si="244"/>
        <v>36421.299999999996</v>
      </c>
    </row>
    <row r="513" spans="1:9" ht="34.5" customHeight="1" x14ac:dyDescent="0.25">
      <c r="A513" s="86" t="s">
        <v>126</v>
      </c>
      <c r="B513" s="80">
        <v>57</v>
      </c>
      <c r="C513" s="87">
        <v>8</v>
      </c>
      <c r="D513" s="87">
        <v>1</v>
      </c>
      <c r="E513" s="88">
        <v>4400200</v>
      </c>
      <c r="F513" s="80">
        <v>0</v>
      </c>
      <c r="G513" s="89">
        <f>SUM(G514+G516+G518)</f>
        <v>2.7</v>
      </c>
      <c r="H513" s="89">
        <f t="shared" ref="H513:I513" si="245">SUM(H514+H516+H518)</f>
        <v>2.5</v>
      </c>
      <c r="I513" s="89">
        <f t="shared" si="245"/>
        <v>2.7</v>
      </c>
    </row>
    <row r="514" spans="1:9" ht="35.25" hidden="1" customHeight="1" x14ac:dyDescent="0.25">
      <c r="A514" s="86" t="s">
        <v>167</v>
      </c>
      <c r="B514" s="80">
        <v>57</v>
      </c>
      <c r="C514" s="87">
        <v>8</v>
      </c>
      <c r="D514" s="87">
        <v>1</v>
      </c>
      <c r="E514" s="88">
        <v>4400201</v>
      </c>
      <c r="F514" s="80">
        <v>0</v>
      </c>
      <c r="G514" s="89">
        <f>SUM(G515)</f>
        <v>0</v>
      </c>
      <c r="H514" s="89">
        <f t="shared" ref="H514:I514" si="246">SUM(H515)</f>
        <v>0</v>
      </c>
      <c r="I514" s="89">
        <f t="shared" si="246"/>
        <v>0</v>
      </c>
    </row>
    <row r="515" spans="1:9" s="97" customFormat="1" ht="35.25" hidden="1" customHeight="1" x14ac:dyDescent="0.25">
      <c r="A515" s="91" t="s">
        <v>122</v>
      </c>
      <c r="B515" s="92">
        <v>57</v>
      </c>
      <c r="C515" s="93">
        <v>8</v>
      </c>
      <c r="D515" s="93">
        <v>1</v>
      </c>
      <c r="E515" s="94">
        <v>4400201</v>
      </c>
      <c r="F515" s="92">
        <v>611</v>
      </c>
      <c r="G515" s="316">
        <v>0</v>
      </c>
      <c r="H515" s="96">
        <v>0</v>
      </c>
      <c r="I515" s="96">
        <v>0</v>
      </c>
    </row>
    <row r="516" spans="1:9" ht="33.75" customHeight="1" x14ac:dyDescent="0.25">
      <c r="A516" s="86" t="s">
        <v>127</v>
      </c>
      <c r="B516" s="80">
        <v>57</v>
      </c>
      <c r="C516" s="87">
        <v>8</v>
      </c>
      <c r="D516" s="87">
        <v>1</v>
      </c>
      <c r="E516" s="88">
        <v>4400202</v>
      </c>
      <c r="F516" s="80">
        <v>0</v>
      </c>
      <c r="G516" s="89">
        <f>SUM(G517)</f>
        <v>2.7</v>
      </c>
      <c r="H516" s="89">
        <f t="shared" ref="H516:I516" si="247">SUM(H517)</f>
        <v>2.5</v>
      </c>
      <c r="I516" s="89">
        <f t="shared" si="247"/>
        <v>2.7</v>
      </c>
    </row>
    <row r="517" spans="1:9" s="97" customFormat="1" ht="81.75" customHeight="1" x14ac:dyDescent="0.25">
      <c r="A517" s="91" t="s">
        <v>122</v>
      </c>
      <c r="B517" s="92">
        <v>57</v>
      </c>
      <c r="C517" s="93">
        <v>8</v>
      </c>
      <c r="D517" s="93">
        <v>1</v>
      </c>
      <c r="E517" s="94">
        <v>4400202</v>
      </c>
      <c r="F517" s="92">
        <v>611</v>
      </c>
      <c r="G517" s="95">
        <v>2.7</v>
      </c>
      <c r="H517" s="96">
        <v>2.5</v>
      </c>
      <c r="I517" s="96">
        <v>2.7</v>
      </c>
    </row>
    <row r="518" spans="1:9" ht="35.25" hidden="1" customHeight="1" x14ac:dyDescent="0.25">
      <c r="A518" s="86" t="s">
        <v>126</v>
      </c>
      <c r="B518" s="80">
        <v>57</v>
      </c>
      <c r="C518" s="87">
        <v>8</v>
      </c>
      <c r="D518" s="87">
        <v>1</v>
      </c>
      <c r="E518" s="88">
        <v>4400203</v>
      </c>
      <c r="F518" s="80">
        <v>0</v>
      </c>
      <c r="G518" s="89">
        <f>SUM(G519)</f>
        <v>0</v>
      </c>
      <c r="H518" s="89">
        <f t="shared" ref="H518:I518" si="248">SUM(H519)</f>
        <v>0</v>
      </c>
      <c r="I518" s="89">
        <f t="shared" si="248"/>
        <v>0</v>
      </c>
    </row>
    <row r="519" spans="1:9" s="97" customFormat="1" ht="35.25" hidden="1" customHeight="1" x14ac:dyDescent="0.25">
      <c r="A519" s="91" t="s">
        <v>122</v>
      </c>
      <c r="B519" s="92">
        <v>57</v>
      </c>
      <c r="C519" s="93">
        <v>8</v>
      </c>
      <c r="D519" s="93">
        <v>1</v>
      </c>
      <c r="E519" s="94">
        <v>4400203</v>
      </c>
      <c r="F519" s="92">
        <v>611</v>
      </c>
      <c r="G519" s="316"/>
      <c r="H519" s="96"/>
      <c r="I519" s="96"/>
    </row>
    <row r="520" spans="1:9" ht="31.5" x14ac:dyDescent="0.25">
      <c r="A520" s="86" t="s">
        <v>12</v>
      </c>
      <c r="B520" s="80">
        <v>57</v>
      </c>
      <c r="C520" s="87">
        <v>8</v>
      </c>
      <c r="D520" s="87">
        <v>1</v>
      </c>
      <c r="E520" s="88">
        <v>4403520</v>
      </c>
      <c r="F520" s="80">
        <v>0</v>
      </c>
      <c r="G520" s="89">
        <f>G521+G523</f>
        <v>250</v>
      </c>
      <c r="H520" s="89">
        <f t="shared" ref="H520:I520" si="249">H521+H523</f>
        <v>228.8</v>
      </c>
      <c r="I520" s="89">
        <f t="shared" si="249"/>
        <v>249.8</v>
      </c>
    </row>
    <row r="521" spans="1:9" s="97" customFormat="1" ht="84.75" customHeight="1" x14ac:dyDescent="0.25">
      <c r="A521" s="91" t="s">
        <v>122</v>
      </c>
      <c r="B521" s="92">
        <v>57</v>
      </c>
      <c r="C521" s="93">
        <v>8</v>
      </c>
      <c r="D521" s="93">
        <v>1</v>
      </c>
      <c r="E521" s="94">
        <v>4403520</v>
      </c>
      <c r="F521" s="92">
        <v>850</v>
      </c>
      <c r="G521" s="95">
        <v>50</v>
      </c>
      <c r="H521" s="96">
        <v>45.8</v>
      </c>
      <c r="I521" s="96">
        <v>50</v>
      </c>
    </row>
    <row r="522" spans="1:9" ht="31.5" hidden="1" x14ac:dyDescent="0.25">
      <c r="A522" s="86" t="s">
        <v>12</v>
      </c>
      <c r="B522" s="80">
        <v>57</v>
      </c>
      <c r="C522" s="87">
        <v>8</v>
      </c>
      <c r="D522" s="87">
        <v>1</v>
      </c>
      <c r="E522" s="88">
        <v>4403510</v>
      </c>
      <c r="F522" s="80">
        <v>0</v>
      </c>
      <c r="G522" s="89">
        <f>G523</f>
        <v>200</v>
      </c>
      <c r="H522" s="89">
        <f>SUM(H524)</f>
        <v>33163.5</v>
      </c>
      <c r="I522" s="89">
        <f>SUM(I524)</f>
        <v>36168.799999999996</v>
      </c>
    </row>
    <row r="523" spans="1:9" s="97" customFormat="1" ht="31.5" x14ac:dyDescent="0.25">
      <c r="A523" s="91" t="s">
        <v>95</v>
      </c>
      <c r="B523" s="92">
        <v>57</v>
      </c>
      <c r="C523" s="93">
        <v>8</v>
      </c>
      <c r="D523" s="93">
        <v>1</v>
      </c>
      <c r="E523" s="94">
        <v>4403510</v>
      </c>
      <c r="F523" s="92">
        <v>611</v>
      </c>
      <c r="G523" s="95">
        <v>200</v>
      </c>
      <c r="H523" s="96">
        <v>183</v>
      </c>
      <c r="I523" s="96">
        <v>199.8</v>
      </c>
    </row>
    <row r="524" spans="1:9" ht="35.25" customHeight="1" x14ac:dyDescent="0.25">
      <c r="A524" s="86" t="s">
        <v>19</v>
      </c>
      <c r="B524" s="80">
        <v>57</v>
      </c>
      <c r="C524" s="87">
        <v>8</v>
      </c>
      <c r="D524" s="87">
        <v>1</v>
      </c>
      <c r="E524" s="88">
        <v>4400400</v>
      </c>
      <c r="F524" s="80">
        <v>0</v>
      </c>
      <c r="G524" s="89">
        <f>SUM(G525+G526+G527)</f>
        <v>36221.700000000004</v>
      </c>
      <c r="H524" s="89">
        <f t="shared" ref="H524:I524" si="250">SUM(H525+H526+H527)</f>
        <v>33163.5</v>
      </c>
      <c r="I524" s="89">
        <f t="shared" si="250"/>
        <v>36168.799999999996</v>
      </c>
    </row>
    <row r="525" spans="1:9" s="97" customFormat="1" ht="78.75" x14ac:dyDescent="0.25">
      <c r="A525" s="91" t="s">
        <v>122</v>
      </c>
      <c r="B525" s="92">
        <v>57</v>
      </c>
      <c r="C525" s="93">
        <v>8</v>
      </c>
      <c r="D525" s="93">
        <v>1</v>
      </c>
      <c r="E525" s="94">
        <v>4400410</v>
      </c>
      <c r="F525" s="92">
        <v>611</v>
      </c>
      <c r="G525" s="95">
        <v>31312.9</v>
      </c>
      <c r="H525" s="96">
        <v>28651.3</v>
      </c>
      <c r="I525" s="96">
        <v>31281.5</v>
      </c>
    </row>
    <row r="526" spans="1:9" s="97" customFormat="1" ht="31.5" x14ac:dyDescent="0.25">
      <c r="A526" s="91" t="s">
        <v>95</v>
      </c>
      <c r="B526" s="92">
        <v>57</v>
      </c>
      <c r="C526" s="93">
        <v>8</v>
      </c>
      <c r="D526" s="93">
        <v>1</v>
      </c>
      <c r="E526" s="94">
        <v>4400420</v>
      </c>
      <c r="F526" s="92">
        <v>120</v>
      </c>
      <c r="G526" s="95">
        <v>4245.3999999999996</v>
      </c>
      <c r="H526" s="96">
        <v>3905.2</v>
      </c>
      <c r="I526" s="96">
        <v>4224.6000000000004</v>
      </c>
    </row>
    <row r="527" spans="1:9" s="97" customFormat="1" ht="31.5" x14ac:dyDescent="0.25">
      <c r="A527" s="91" t="s">
        <v>95</v>
      </c>
      <c r="B527" s="92">
        <v>57</v>
      </c>
      <c r="C527" s="93">
        <v>8</v>
      </c>
      <c r="D527" s="93">
        <v>1</v>
      </c>
      <c r="E527" s="94">
        <v>4400420</v>
      </c>
      <c r="F527" s="92">
        <v>240</v>
      </c>
      <c r="G527" s="95">
        <v>663.4</v>
      </c>
      <c r="H527" s="96">
        <v>607</v>
      </c>
      <c r="I527" s="96">
        <v>662.7</v>
      </c>
    </row>
    <row r="528" spans="1:9" ht="15.75" x14ac:dyDescent="0.25">
      <c r="A528" s="86" t="s">
        <v>128</v>
      </c>
      <c r="B528" s="80">
        <v>57</v>
      </c>
      <c r="C528" s="87">
        <v>8</v>
      </c>
      <c r="D528" s="87">
        <v>1</v>
      </c>
      <c r="E528" s="88">
        <v>4420000</v>
      </c>
      <c r="F528" s="80">
        <v>0</v>
      </c>
      <c r="G528" s="89">
        <f>SUM(G529+G531)</f>
        <v>8155.3</v>
      </c>
      <c r="H528" s="89">
        <f t="shared" ref="H528:I528" si="251">SUM(H529+H531)</f>
        <v>7462.1</v>
      </c>
      <c r="I528" s="89">
        <f t="shared" si="251"/>
        <v>8146.9</v>
      </c>
    </row>
    <row r="529" spans="1:9" ht="31.5" x14ac:dyDescent="0.25">
      <c r="A529" s="86" t="s">
        <v>12</v>
      </c>
      <c r="B529" s="80">
        <v>57</v>
      </c>
      <c r="C529" s="87">
        <v>8</v>
      </c>
      <c r="D529" s="87">
        <v>1</v>
      </c>
      <c r="E529" s="88">
        <v>4423500</v>
      </c>
      <c r="F529" s="80">
        <v>0</v>
      </c>
      <c r="G529" s="89">
        <f>SUM(G530)</f>
        <v>100</v>
      </c>
      <c r="H529" s="89">
        <f t="shared" ref="H529:I529" si="252">SUM(H530)</f>
        <v>91.5</v>
      </c>
      <c r="I529" s="89">
        <f t="shared" si="252"/>
        <v>99.9</v>
      </c>
    </row>
    <row r="530" spans="1:9" s="97" customFormat="1" ht="78.75" x14ac:dyDescent="0.25">
      <c r="A530" s="91" t="s">
        <v>122</v>
      </c>
      <c r="B530" s="92">
        <v>57</v>
      </c>
      <c r="C530" s="93">
        <v>8</v>
      </c>
      <c r="D530" s="93">
        <v>1</v>
      </c>
      <c r="E530" s="94">
        <v>4423510</v>
      </c>
      <c r="F530" s="92">
        <v>611</v>
      </c>
      <c r="G530" s="95">
        <v>100</v>
      </c>
      <c r="H530" s="96">
        <v>91.5</v>
      </c>
      <c r="I530" s="96">
        <v>99.9</v>
      </c>
    </row>
    <row r="531" spans="1:9" ht="31.5" x14ac:dyDescent="0.25">
      <c r="A531" s="86" t="s">
        <v>19</v>
      </c>
      <c r="B531" s="80">
        <v>57</v>
      </c>
      <c r="C531" s="87">
        <v>8</v>
      </c>
      <c r="D531" s="87">
        <v>1</v>
      </c>
      <c r="E531" s="88">
        <v>4420400</v>
      </c>
      <c r="F531" s="80">
        <v>0</v>
      </c>
      <c r="G531" s="89">
        <f>SUM(G532)</f>
        <v>8055.3</v>
      </c>
      <c r="H531" s="89">
        <f t="shared" ref="H531:I531" si="253">SUM(H532)</f>
        <v>7370.6</v>
      </c>
      <c r="I531" s="89">
        <f t="shared" si="253"/>
        <v>8047</v>
      </c>
    </row>
    <row r="532" spans="1:9" s="97" customFormat="1" ht="78.75" x14ac:dyDescent="0.25">
      <c r="A532" s="91" t="s">
        <v>122</v>
      </c>
      <c r="B532" s="92">
        <v>57</v>
      </c>
      <c r="C532" s="93">
        <v>8</v>
      </c>
      <c r="D532" s="93">
        <v>1</v>
      </c>
      <c r="E532" s="94">
        <v>4420410</v>
      </c>
      <c r="F532" s="92">
        <v>611</v>
      </c>
      <c r="G532" s="95">
        <v>8055.3</v>
      </c>
      <c r="H532" s="96">
        <v>7370.6</v>
      </c>
      <c r="I532" s="96">
        <v>8047</v>
      </c>
    </row>
    <row r="533" spans="1:9" ht="31.5" x14ac:dyDescent="0.25">
      <c r="A533" s="79" t="s">
        <v>129</v>
      </c>
      <c r="B533" s="112">
        <v>57</v>
      </c>
      <c r="C533" s="81">
        <v>8</v>
      </c>
      <c r="D533" s="81">
        <v>4</v>
      </c>
      <c r="E533" s="82">
        <v>0</v>
      </c>
      <c r="F533" s="83">
        <v>0</v>
      </c>
      <c r="G533" s="103">
        <f>SUM(G534+G537)</f>
        <v>2637.6000000000004</v>
      </c>
      <c r="H533" s="103">
        <f t="shared" ref="H533:I533" si="254">SUM(H534+H537)</f>
        <v>2413.5</v>
      </c>
      <c r="I533" s="103">
        <f t="shared" si="254"/>
        <v>2634</v>
      </c>
    </row>
    <row r="534" spans="1:9" ht="15.75" x14ac:dyDescent="0.25">
      <c r="A534" s="86" t="s">
        <v>11</v>
      </c>
      <c r="B534" s="80">
        <v>57</v>
      </c>
      <c r="C534" s="87">
        <v>8</v>
      </c>
      <c r="D534" s="87">
        <v>4</v>
      </c>
      <c r="E534" s="88">
        <v>21500</v>
      </c>
      <c r="F534" s="80">
        <v>0</v>
      </c>
      <c r="G534" s="89">
        <f>G535</f>
        <v>601.70000000000005</v>
      </c>
      <c r="H534" s="89">
        <f t="shared" ref="H534:I534" si="255">H535</f>
        <v>550.6</v>
      </c>
      <c r="I534" s="89">
        <f t="shared" si="255"/>
        <v>601</v>
      </c>
    </row>
    <row r="535" spans="1:9" s="97" customFormat="1" ht="31.5" x14ac:dyDescent="0.25">
      <c r="A535" s="91" t="s">
        <v>8</v>
      </c>
      <c r="B535" s="92">
        <v>57</v>
      </c>
      <c r="C535" s="93">
        <v>8</v>
      </c>
      <c r="D535" s="93">
        <v>4</v>
      </c>
      <c r="E535" s="94">
        <v>21520</v>
      </c>
      <c r="F535" s="92">
        <v>120</v>
      </c>
      <c r="G535" s="95">
        <v>601.70000000000005</v>
      </c>
      <c r="H535" s="96">
        <v>550.6</v>
      </c>
      <c r="I535" s="96">
        <v>601</v>
      </c>
    </row>
    <row r="536" spans="1:9" s="97" customFormat="1" ht="31.5" hidden="1" x14ac:dyDescent="0.25">
      <c r="A536" s="91" t="s">
        <v>8</v>
      </c>
      <c r="B536" s="92">
        <v>57</v>
      </c>
      <c r="C536" s="93">
        <v>8</v>
      </c>
      <c r="D536" s="93">
        <v>4</v>
      </c>
      <c r="E536" s="94">
        <v>21520</v>
      </c>
      <c r="F536" s="92">
        <v>240</v>
      </c>
      <c r="G536" s="95">
        <v>0</v>
      </c>
      <c r="H536" s="96">
        <v>0</v>
      </c>
      <c r="I536" s="96">
        <v>0</v>
      </c>
    </row>
    <row r="537" spans="1:9" ht="92.25" customHeight="1" x14ac:dyDescent="0.25">
      <c r="A537" s="86" t="s">
        <v>114</v>
      </c>
      <c r="B537" s="80">
        <v>57</v>
      </c>
      <c r="C537" s="87">
        <v>8</v>
      </c>
      <c r="D537" s="87">
        <v>4</v>
      </c>
      <c r="E537" s="88">
        <v>4520000</v>
      </c>
      <c r="F537" s="80">
        <v>0</v>
      </c>
      <c r="G537" s="89">
        <f>SUM(G538+G540)</f>
        <v>2035.9</v>
      </c>
      <c r="H537" s="89">
        <f t="shared" ref="H537:I537" si="256">SUM(H538+H540)</f>
        <v>1862.8999999999999</v>
      </c>
      <c r="I537" s="89">
        <f t="shared" si="256"/>
        <v>2033</v>
      </c>
    </row>
    <row r="538" spans="1:9" ht="31.5" hidden="1" x14ac:dyDescent="0.25">
      <c r="A538" s="86" t="s">
        <v>12</v>
      </c>
      <c r="B538" s="80">
        <v>57</v>
      </c>
      <c r="C538" s="87">
        <v>8</v>
      </c>
      <c r="D538" s="87">
        <v>4</v>
      </c>
      <c r="E538" s="88">
        <v>4523500</v>
      </c>
      <c r="F538" s="80">
        <v>0</v>
      </c>
      <c r="G538" s="89">
        <f>SUM(G539)</f>
        <v>0</v>
      </c>
      <c r="H538" s="89">
        <f t="shared" ref="H538:I538" si="257">SUM(H539)</f>
        <v>0</v>
      </c>
      <c r="I538" s="89">
        <f t="shared" si="257"/>
        <v>0</v>
      </c>
    </row>
    <row r="539" spans="1:9" s="97" customFormat="1" ht="31.5" hidden="1" x14ac:dyDescent="0.25">
      <c r="A539" s="91" t="s">
        <v>95</v>
      </c>
      <c r="B539" s="92">
        <v>57</v>
      </c>
      <c r="C539" s="93">
        <v>8</v>
      </c>
      <c r="D539" s="93">
        <v>4</v>
      </c>
      <c r="E539" s="94">
        <v>4523520</v>
      </c>
      <c r="F539" s="92">
        <v>850</v>
      </c>
      <c r="G539" s="95">
        <v>0</v>
      </c>
      <c r="H539" s="96">
        <v>0</v>
      </c>
      <c r="I539" s="96">
        <v>0</v>
      </c>
    </row>
    <row r="540" spans="1:9" ht="32.25" customHeight="1" x14ac:dyDescent="0.25">
      <c r="A540" s="86" t="s">
        <v>19</v>
      </c>
      <c r="B540" s="80">
        <v>57</v>
      </c>
      <c r="C540" s="87">
        <v>8</v>
      </c>
      <c r="D540" s="87">
        <v>4</v>
      </c>
      <c r="E540" s="88">
        <v>4520400</v>
      </c>
      <c r="F540" s="80">
        <v>0</v>
      </c>
      <c r="G540" s="89">
        <f>SUM(G542+G541)</f>
        <v>2035.9</v>
      </c>
      <c r="H540" s="89">
        <f t="shared" ref="H540:I540" si="258">SUM(H542+H541)</f>
        <v>1862.8999999999999</v>
      </c>
      <c r="I540" s="89">
        <f t="shared" si="258"/>
        <v>2033</v>
      </c>
    </row>
    <row r="541" spans="1:9" s="97" customFormat="1" ht="31.5" x14ac:dyDescent="0.25">
      <c r="A541" s="91" t="s">
        <v>95</v>
      </c>
      <c r="B541" s="92">
        <v>57</v>
      </c>
      <c r="C541" s="93">
        <v>8</v>
      </c>
      <c r="D541" s="93">
        <v>4</v>
      </c>
      <c r="E541" s="94">
        <v>4520420</v>
      </c>
      <c r="F541" s="92">
        <v>120</v>
      </c>
      <c r="G541" s="95">
        <v>1885.9</v>
      </c>
      <c r="H541" s="96">
        <v>1725.6</v>
      </c>
      <c r="I541" s="96">
        <v>1884</v>
      </c>
    </row>
    <row r="542" spans="1:9" s="97" customFormat="1" ht="31.5" x14ac:dyDescent="0.25">
      <c r="A542" s="91" t="s">
        <v>95</v>
      </c>
      <c r="B542" s="92">
        <v>57</v>
      </c>
      <c r="C542" s="93">
        <v>8</v>
      </c>
      <c r="D542" s="93">
        <v>4</v>
      </c>
      <c r="E542" s="94">
        <v>4520420</v>
      </c>
      <c r="F542" s="92">
        <v>240</v>
      </c>
      <c r="G542" s="95">
        <v>150</v>
      </c>
      <c r="H542" s="96">
        <v>137.30000000000001</v>
      </c>
      <c r="I542" s="96">
        <v>149</v>
      </c>
    </row>
    <row r="543" spans="1:9" ht="47.25" hidden="1" x14ac:dyDescent="0.25">
      <c r="A543" s="317" t="s">
        <v>198</v>
      </c>
      <c r="B543" s="70">
        <v>58</v>
      </c>
      <c r="C543" s="71">
        <v>0</v>
      </c>
      <c r="D543" s="71">
        <v>0</v>
      </c>
      <c r="E543" s="72">
        <v>0</v>
      </c>
      <c r="F543" s="70">
        <v>0</v>
      </c>
      <c r="G543" s="110" t="e">
        <f>SUM(G544)</f>
        <v>#REF!</v>
      </c>
      <c r="H543" s="85"/>
      <c r="I543" s="85"/>
    </row>
    <row r="544" spans="1:9" ht="15.75" hidden="1" x14ac:dyDescent="0.25">
      <c r="A544" s="74" t="s">
        <v>168</v>
      </c>
      <c r="B544" s="102">
        <v>58</v>
      </c>
      <c r="C544" s="76">
        <v>9</v>
      </c>
      <c r="D544" s="76">
        <v>0</v>
      </c>
      <c r="E544" s="77">
        <v>0</v>
      </c>
      <c r="F544" s="75">
        <v>0</v>
      </c>
      <c r="G544" s="78" t="e">
        <f>SUM(G545+G556+G570+G574+G587)</f>
        <v>#REF!</v>
      </c>
      <c r="H544" s="85"/>
      <c r="I544" s="85"/>
    </row>
    <row r="545" spans="1:9" ht="15.75" hidden="1" x14ac:dyDescent="0.25">
      <c r="A545" s="79" t="s">
        <v>169</v>
      </c>
      <c r="B545" s="90">
        <v>58</v>
      </c>
      <c r="C545" s="81">
        <v>9</v>
      </c>
      <c r="D545" s="81">
        <v>1</v>
      </c>
      <c r="E545" s="82">
        <v>0</v>
      </c>
      <c r="F545" s="83">
        <v>0</v>
      </c>
      <c r="G545" s="103">
        <f>SUM(G546+G553)</f>
        <v>0</v>
      </c>
      <c r="H545" s="85"/>
      <c r="I545" s="85"/>
    </row>
    <row r="546" spans="1:9" ht="31.5" hidden="1" x14ac:dyDescent="0.25">
      <c r="A546" s="86" t="s">
        <v>170</v>
      </c>
      <c r="B546" s="80">
        <v>58</v>
      </c>
      <c r="C546" s="87">
        <v>9</v>
      </c>
      <c r="D546" s="87">
        <v>1</v>
      </c>
      <c r="E546" s="88">
        <v>4700000</v>
      </c>
      <c r="F546" s="80">
        <v>0</v>
      </c>
      <c r="G546" s="89">
        <f>SUM(G547+G549+G551)</f>
        <v>0</v>
      </c>
      <c r="H546" s="85"/>
      <c r="I546" s="85"/>
    </row>
    <row r="547" spans="1:9" ht="31.5" hidden="1" x14ac:dyDescent="0.25">
      <c r="A547" s="86" t="s">
        <v>12</v>
      </c>
      <c r="B547" s="80">
        <v>58</v>
      </c>
      <c r="C547" s="87">
        <v>9</v>
      </c>
      <c r="D547" s="87">
        <v>1</v>
      </c>
      <c r="E547" s="88">
        <v>4709500</v>
      </c>
      <c r="F547" s="80">
        <v>0</v>
      </c>
      <c r="G547" s="89">
        <f>SUM(G548)</f>
        <v>0</v>
      </c>
      <c r="H547" s="85"/>
      <c r="I547" s="85"/>
    </row>
    <row r="548" spans="1:9" ht="78.75" hidden="1" x14ac:dyDescent="0.25">
      <c r="A548" s="86" t="s">
        <v>122</v>
      </c>
      <c r="B548" s="80">
        <v>58</v>
      </c>
      <c r="C548" s="87">
        <v>9</v>
      </c>
      <c r="D548" s="87">
        <v>1</v>
      </c>
      <c r="E548" s="88">
        <v>4709500</v>
      </c>
      <c r="F548" s="80">
        <v>611</v>
      </c>
      <c r="G548" s="89"/>
      <c r="H548" s="85"/>
      <c r="I548" s="85"/>
    </row>
    <row r="549" spans="1:9" ht="31.5" hidden="1" x14ac:dyDescent="0.25">
      <c r="A549" s="86" t="s">
        <v>19</v>
      </c>
      <c r="B549" s="80">
        <v>58</v>
      </c>
      <c r="C549" s="87">
        <v>9</v>
      </c>
      <c r="D549" s="87">
        <v>1</v>
      </c>
      <c r="E549" s="88">
        <v>4709900</v>
      </c>
      <c r="F549" s="80">
        <v>0</v>
      </c>
      <c r="G549" s="89">
        <f>SUM(G550)</f>
        <v>0</v>
      </c>
      <c r="H549" s="85"/>
      <c r="I549" s="85"/>
    </row>
    <row r="550" spans="1:9" ht="78.75" hidden="1" x14ac:dyDescent="0.25">
      <c r="A550" s="86" t="s">
        <v>122</v>
      </c>
      <c r="B550" s="80">
        <v>58</v>
      </c>
      <c r="C550" s="87">
        <v>9</v>
      </c>
      <c r="D550" s="87">
        <v>1</v>
      </c>
      <c r="E550" s="88">
        <v>4709900</v>
      </c>
      <c r="F550" s="80">
        <v>611</v>
      </c>
      <c r="G550" s="89"/>
      <c r="H550" s="85"/>
      <c r="I550" s="85"/>
    </row>
    <row r="551" spans="1:9" ht="63" hidden="1" x14ac:dyDescent="0.25">
      <c r="A551" s="86" t="s">
        <v>171</v>
      </c>
      <c r="B551" s="80">
        <v>58</v>
      </c>
      <c r="C551" s="87">
        <v>9</v>
      </c>
      <c r="D551" s="87">
        <v>1</v>
      </c>
      <c r="E551" s="88">
        <v>4709901</v>
      </c>
      <c r="F551" s="80">
        <v>0</v>
      </c>
      <c r="G551" s="89">
        <f>SUM(G552)</f>
        <v>0</v>
      </c>
      <c r="H551" s="85"/>
      <c r="I551" s="85"/>
    </row>
    <row r="552" spans="1:9" ht="78.75" hidden="1" x14ac:dyDescent="0.25">
      <c r="A552" s="86" t="s">
        <v>122</v>
      </c>
      <c r="B552" s="80">
        <v>58</v>
      </c>
      <c r="C552" s="87">
        <v>9</v>
      </c>
      <c r="D552" s="87">
        <v>1</v>
      </c>
      <c r="E552" s="88">
        <v>4709901</v>
      </c>
      <c r="F552" s="80">
        <v>611</v>
      </c>
      <c r="G552" s="89"/>
      <c r="H552" s="85"/>
      <c r="I552" s="85"/>
    </row>
    <row r="553" spans="1:9" ht="15.75" hidden="1" x14ac:dyDescent="0.25">
      <c r="A553" s="86" t="s">
        <v>75</v>
      </c>
      <c r="B553" s="80">
        <v>58</v>
      </c>
      <c r="C553" s="87">
        <v>9</v>
      </c>
      <c r="D553" s="87">
        <v>1</v>
      </c>
      <c r="E553" s="88">
        <v>5210000</v>
      </c>
      <c r="F553" s="80">
        <v>0</v>
      </c>
      <c r="G553" s="89">
        <f>SUM(G554)</f>
        <v>0</v>
      </c>
      <c r="H553" s="85"/>
      <c r="I553" s="85"/>
    </row>
    <row r="554" spans="1:9" ht="110.25" hidden="1" x14ac:dyDescent="0.25">
      <c r="A554" s="104" t="s">
        <v>199</v>
      </c>
      <c r="B554" s="80">
        <v>58</v>
      </c>
      <c r="C554" s="87">
        <v>9</v>
      </c>
      <c r="D554" s="87">
        <v>1</v>
      </c>
      <c r="E554" s="318">
        <v>5210224</v>
      </c>
      <c r="F554" s="80">
        <v>0</v>
      </c>
      <c r="G554" s="89">
        <f>SUM(G555)</f>
        <v>0</v>
      </c>
      <c r="H554" s="85"/>
      <c r="I554" s="85"/>
    </row>
    <row r="555" spans="1:9" ht="78.75" hidden="1" x14ac:dyDescent="0.25">
      <c r="A555" s="86" t="s">
        <v>122</v>
      </c>
      <c r="B555" s="80">
        <v>58</v>
      </c>
      <c r="C555" s="87">
        <v>9</v>
      </c>
      <c r="D555" s="87">
        <v>1</v>
      </c>
      <c r="E555" s="88">
        <v>5210224</v>
      </c>
      <c r="F555" s="80">
        <v>611</v>
      </c>
      <c r="G555" s="89"/>
      <c r="H555" s="85"/>
      <c r="I555" s="85"/>
    </row>
    <row r="556" spans="1:9" ht="15.75" hidden="1" x14ac:dyDescent="0.25">
      <c r="A556" s="79" t="s">
        <v>172</v>
      </c>
      <c r="B556" s="90">
        <v>58</v>
      </c>
      <c r="C556" s="81">
        <v>9</v>
      </c>
      <c r="D556" s="81">
        <v>2</v>
      </c>
      <c r="E556" s="82">
        <v>0</v>
      </c>
      <c r="F556" s="83">
        <v>0</v>
      </c>
      <c r="G556" s="103">
        <f>SUM(G557+G564+G567)</f>
        <v>0</v>
      </c>
      <c r="H556" s="85"/>
      <c r="I556" s="85"/>
    </row>
    <row r="557" spans="1:9" ht="15.75" hidden="1" x14ac:dyDescent="0.25">
      <c r="A557" s="86" t="s">
        <v>173</v>
      </c>
      <c r="B557" s="80">
        <v>58</v>
      </c>
      <c r="C557" s="87">
        <v>9</v>
      </c>
      <c r="D557" s="87">
        <v>2</v>
      </c>
      <c r="E557" s="88">
        <v>4780000</v>
      </c>
      <c r="F557" s="80">
        <v>0</v>
      </c>
      <c r="G557" s="89">
        <f>SUM(G558+G560)</f>
        <v>0</v>
      </c>
      <c r="H557" s="85"/>
      <c r="I557" s="85"/>
    </row>
    <row r="558" spans="1:9" ht="31.5" hidden="1" x14ac:dyDescent="0.25">
      <c r="A558" s="86" t="s">
        <v>12</v>
      </c>
      <c r="B558" s="80">
        <v>58</v>
      </c>
      <c r="C558" s="87">
        <v>9</v>
      </c>
      <c r="D558" s="87">
        <v>2</v>
      </c>
      <c r="E558" s="88">
        <v>4789500</v>
      </c>
      <c r="F558" s="80">
        <v>0</v>
      </c>
      <c r="G558" s="89">
        <f>SUM(G559)</f>
        <v>0</v>
      </c>
      <c r="H558" s="85"/>
      <c r="I558" s="85"/>
    </row>
    <row r="559" spans="1:9" ht="78.75" hidden="1" x14ac:dyDescent="0.25">
      <c r="A559" s="86" t="s">
        <v>122</v>
      </c>
      <c r="B559" s="80">
        <v>58</v>
      </c>
      <c r="C559" s="87">
        <v>9</v>
      </c>
      <c r="D559" s="87">
        <v>2</v>
      </c>
      <c r="E559" s="88">
        <v>4789500</v>
      </c>
      <c r="F559" s="80">
        <v>611</v>
      </c>
      <c r="G559" s="89"/>
      <c r="H559" s="85"/>
      <c r="I559" s="85"/>
    </row>
    <row r="560" spans="1:9" ht="31.5" hidden="1" x14ac:dyDescent="0.25">
      <c r="A560" s="86" t="s">
        <v>19</v>
      </c>
      <c r="B560" s="80">
        <v>58</v>
      </c>
      <c r="C560" s="87">
        <v>9</v>
      </c>
      <c r="D560" s="87">
        <v>2</v>
      </c>
      <c r="E560" s="88">
        <v>4789900</v>
      </c>
      <c r="F560" s="80">
        <v>0</v>
      </c>
      <c r="G560" s="89">
        <f>SUM(G561+G563)</f>
        <v>0</v>
      </c>
      <c r="H560" s="85"/>
      <c r="I560" s="85"/>
    </row>
    <row r="561" spans="1:9" ht="78.75" hidden="1" x14ac:dyDescent="0.25">
      <c r="A561" s="86" t="s">
        <v>122</v>
      </c>
      <c r="B561" s="80">
        <v>58</v>
      </c>
      <c r="C561" s="87">
        <v>9</v>
      </c>
      <c r="D561" s="87">
        <v>2</v>
      </c>
      <c r="E561" s="88">
        <v>4789900</v>
      </c>
      <c r="F561" s="80">
        <v>611</v>
      </c>
      <c r="G561" s="89"/>
      <c r="H561" s="85"/>
      <c r="I561" s="85"/>
    </row>
    <row r="562" spans="1:9" ht="63" hidden="1" x14ac:dyDescent="0.25">
      <c r="A562" s="86" t="s">
        <v>171</v>
      </c>
      <c r="B562" s="80">
        <v>58</v>
      </c>
      <c r="C562" s="87">
        <v>9</v>
      </c>
      <c r="D562" s="87">
        <v>2</v>
      </c>
      <c r="E562" s="88">
        <v>4789901</v>
      </c>
      <c r="F562" s="80">
        <v>0</v>
      </c>
      <c r="G562" s="89">
        <f>SUM(G563)</f>
        <v>0</v>
      </c>
      <c r="H562" s="85"/>
      <c r="I562" s="85"/>
    </row>
    <row r="563" spans="1:9" ht="78.75" hidden="1" x14ac:dyDescent="0.25">
      <c r="A563" s="86" t="s">
        <v>122</v>
      </c>
      <c r="B563" s="80">
        <v>58</v>
      </c>
      <c r="C563" s="87">
        <v>9</v>
      </c>
      <c r="D563" s="87">
        <v>2</v>
      </c>
      <c r="E563" s="88">
        <v>4789901</v>
      </c>
      <c r="F563" s="80">
        <v>611</v>
      </c>
      <c r="G563" s="89"/>
      <c r="H563" s="85"/>
      <c r="I563" s="85"/>
    </row>
    <row r="564" spans="1:9" ht="31.5" hidden="1" x14ac:dyDescent="0.25">
      <c r="A564" s="86" t="s">
        <v>104</v>
      </c>
      <c r="B564" s="80">
        <v>58</v>
      </c>
      <c r="C564" s="87">
        <v>9</v>
      </c>
      <c r="D564" s="87">
        <v>2</v>
      </c>
      <c r="E564" s="88">
        <v>5200000</v>
      </c>
      <c r="F564" s="80">
        <v>0</v>
      </c>
      <c r="G564" s="89">
        <f>SUM(G565)</f>
        <v>0</v>
      </c>
      <c r="H564" s="85"/>
      <c r="I564" s="85"/>
    </row>
    <row r="565" spans="1:9" ht="78.75" hidden="1" x14ac:dyDescent="0.25">
      <c r="A565" s="86" t="s">
        <v>200</v>
      </c>
      <c r="B565" s="80">
        <v>58</v>
      </c>
      <c r="C565" s="87">
        <v>9</v>
      </c>
      <c r="D565" s="87">
        <v>2</v>
      </c>
      <c r="E565" s="88">
        <v>5201800</v>
      </c>
      <c r="F565" s="80">
        <v>0</v>
      </c>
      <c r="G565" s="89">
        <f>SUM(G566)</f>
        <v>0</v>
      </c>
      <c r="H565" s="85"/>
      <c r="I565" s="85"/>
    </row>
    <row r="566" spans="1:9" ht="78.75" hidden="1" x14ac:dyDescent="0.25">
      <c r="A566" s="86" t="s">
        <v>122</v>
      </c>
      <c r="B566" s="80">
        <v>58</v>
      </c>
      <c r="C566" s="87">
        <v>9</v>
      </c>
      <c r="D566" s="87">
        <v>2</v>
      </c>
      <c r="E566" s="88">
        <v>5201800</v>
      </c>
      <c r="F566" s="80">
        <v>611</v>
      </c>
      <c r="G566" s="89"/>
      <c r="H566" s="85"/>
      <c r="I566" s="85"/>
    </row>
    <row r="567" spans="1:9" ht="15.75" hidden="1" x14ac:dyDescent="0.25">
      <c r="A567" s="86" t="s">
        <v>75</v>
      </c>
      <c r="B567" s="80">
        <v>58</v>
      </c>
      <c r="C567" s="87">
        <v>9</v>
      </c>
      <c r="D567" s="87">
        <v>2</v>
      </c>
      <c r="E567" s="88">
        <v>5210000</v>
      </c>
      <c r="F567" s="80">
        <v>0</v>
      </c>
      <c r="G567" s="89">
        <f>SUM(G568)</f>
        <v>0</v>
      </c>
      <c r="H567" s="85"/>
      <c r="I567" s="85"/>
    </row>
    <row r="568" spans="1:9" ht="110.25" hidden="1" x14ac:dyDescent="0.25">
      <c r="A568" s="104" t="s">
        <v>199</v>
      </c>
      <c r="B568" s="80">
        <v>58</v>
      </c>
      <c r="C568" s="87">
        <v>9</v>
      </c>
      <c r="D568" s="87">
        <v>2</v>
      </c>
      <c r="E568" s="318">
        <v>5210224</v>
      </c>
      <c r="F568" s="80">
        <v>0</v>
      </c>
      <c r="G568" s="89">
        <f>SUM(G569)</f>
        <v>0</v>
      </c>
      <c r="H568" s="85"/>
      <c r="I568" s="85"/>
    </row>
    <row r="569" spans="1:9" ht="78.75" hidden="1" x14ac:dyDescent="0.25">
      <c r="A569" s="86" t="s">
        <v>122</v>
      </c>
      <c r="B569" s="80">
        <v>58</v>
      </c>
      <c r="C569" s="87">
        <v>9</v>
      </c>
      <c r="D569" s="87">
        <v>2</v>
      </c>
      <c r="E569" s="88">
        <v>5210224</v>
      </c>
      <c r="F569" s="80">
        <v>611</v>
      </c>
      <c r="G569" s="89"/>
      <c r="H569" s="85"/>
      <c r="I569" s="85"/>
    </row>
    <row r="570" spans="1:9" ht="15.75" hidden="1" x14ac:dyDescent="0.25">
      <c r="A570" s="113"/>
      <c r="B570" s="90">
        <v>58</v>
      </c>
      <c r="C570" s="114">
        <v>9</v>
      </c>
      <c r="D570" s="114">
        <v>3</v>
      </c>
      <c r="E570" s="115">
        <v>0</v>
      </c>
      <c r="F570" s="90">
        <v>0</v>
      </c>
      <c r="G570" s="116">
        <f>SUM(G571)</f>
        <v>0</v>
      </c>
      <c r="H570" s="85"/>
      <c r="I570" s="85"/>
    </row>
    <row r="571" spans="1:9" ht="15.75" hidden="1" x14ac:dyDescent="0.25">
      <c r="A571" s="86" t="s">
        <v>75</v>
      </c>
      <c r="B571" s="80">
        <v>58</v>
      </c>
      <c r="C571" s="87">
        <v>9</v>
      </c>
      <c r="D571" s="87">
        <v>3</v>
      </c>
      <c r="E571" s="88">
        <v>5210000</v>
      </c>
      <c r="F571" s="80">
        <v>0</v>
      </c>
      <c r="G571" s="89">
        <f>SUM(G572)</f>
        <v>0</v>
      </c>
      <c r="H571" s="85"/>
      <c r="I571" s="85"/>
    </row>
    <row r="572" spans="1:9" ht="110.25" hidden="1" x14ac:dyDescent="0.25">
      <c r="A572" s="104" t="s">
        <v>199</v>
      </c>
      <c r="B572" s="80">
        <v>58</v>
      </c>
      <c r="C572" s="87">
        <v>9</v>
      </c>
      <c r="D572" s="87">
        <v>3</v>
      </c>
      <c r="E572" s="318">
        <v>5210224</v>
      </c>
      <c r="F572" s="80">
        <v>0</v>
      </c>
      <c r="G572" s="89">
        <f>SUM(G573)</f>
        <v>0</v>
      </c>
      <c r="H572" s="85"/>
      <c r="I572" s="85"/>
    </row>
    <row r="573" spans="1:9" ht="78.75" hidden="1" x14ac:dyDescent="0.25">
      <c r="A573" s="86" t="s">
        <v>122</v>
      </c>
      <c r="B573" s="80">
        <v>58</v>
      </c>
      <c r="C573" s="87">
        <v>9</v>
      </c>
      <c r="D573" s="87">
        <v>3</v>
      </c>
      <c r="E573" s="88">
        <v>5210224</v>
      </c>
      <c r="F573" s="80">
        <v>611</v>
      </c>
      <c r="G573" s="89"/>
      <c r="H573" s="85"/>
      <c r="I573" s="85"/>
    </row>
    <row r="574" spans="1:9" ht="15.75" hidden="1" x14ac:dyDescent="0.25">
      <c r="A574" s="79" t="s">
        <v>174</v>
      </c>
      <c r="B574" s="90">
        <v>58</v>
      </c>
      <c r="C574" s="81">
        <v>9</v>
      </c>
      <c r="D574" s="81">
        <v>4</v>
      </c>
      <c r="E574" s="82">
        <v>0</v>
      </c>
      <c r="F574" s="83">
        <v>0</v>
      </c>
      <c r="G574" s="103" t="e">
        <f>SUM(G575+G581+G584)</f>
        <v>#REF!</v>
      </c>
      <c r="H574" s="85"/>
      <c r="I574" s="85"/>
    </row>
    <row r="575" spans="1:9" ht="15.75" hidden="1" x14ac:dyDescent="0.25">
      <c r="A575" s="86" t="s">
        <v>175</v>
      </c>
      <c r="B575" s="80">
        <v>58</v>
      </c>
      <c r="C575" s="87">
        <v>9</v>
      </c>
      <c r="D575" s="87">
        <v>4</v>
      </c>
      <c r="E575" s="88">
        <v>4770000</v>
      </c>
      <c r="F575" s="80">
        <v>0</v>
      </c>
      <c r="G575" s="89" t="e">
        <f>SUM(G576+G578)</f>
        <v>#REF!</v>
      </c>
      <c r="H575" s="85"/>
      <c r="I575" s="85"/>
    </row>
    <row r="576" spans="1:9" ht="31.5" hidden="1" x14ac:dyDescent="0.25">
      <c r="A576" s="86" t="s">
        <v>12</v>
      </c>
      <c r="B576" s="80">
        <v>58</v>
      </c>
      <c r="C576" s="87">
        <v>9</v>
      </c>
      <c r="D576" s="87">
        <v>4</v>
      </c>
      <c r="E576" s="88">
        <v>4779500</v>
      </c>
      <c r="F576" s="80">
        <v>0</v>
      </c>
      <c r="G576" s="89">
        <f>SUM(G577)</f>
        <v>0</v>
      </c>
      <c r="H576" s="85"/>
      <c r="I576" s="85"/>
    </row>
    <row r="577" spans="1:9" ht="78.75" hidden="1" x14ac:dyDescent="0.25">
      <c r="A577" s="86" t="s">
        <v>122</v>
      </c>
      <c r="B577" s="80">
        <v>58</v>
      </c>
      <c r="C577" s="87">
        <v>9</v>
      </c>
      <c r="D577" s="87">
        <v>4</v>
      </c>
      <c r="E577" s="88">
        <v>4779500</v>
      </c>
      <c r="F577" s="80">
        <v>611</v>
      </c>
      <c r="G577" s="89"/>
      <c r="H577" s="85"/>
      <c r="I577" s="85"/>
    </row>
    <row r="578" spans="1:9" ht="31.5" hidden="1" x14ac:dyDescent="0.25">
      <c r="A578" s="86" t="s">
        <v>19</v>
      </c>
      <c r="B578" s="80">
        <v>58</v>
      </c>
      <c r="C578" s="87">
        <v>9</v>
      </c>
      <c r="D578" s="87">
        <v>4</v>
      </c>
      <c r="E578" s="88">
        <v>4779900</v>
      </c>
      <c r="F578" s="80">
        <v>0</v>
      </c>
      <c r="G578" s="89" t="e">
        <f>SUM(G579+G580)</f>
        <v>#REF!</v>
      </c>
      <c r="H578" s="85"/>
      <c r="I578" s="85"/>
    </row>
    <row r="579" spans="1:9" ht="78.75" hidden="1" x14ac:dyDescent="0.25">
      <c r="A579" s="86" t="s">
        <v>122</v>
      </c>
      <c r="B579" s="80">
        <v>58</v>
      </c>
      <c r="C579" s="87">
        <v>9</v>
      </c>
      <c r="D579" s="87">
        <v>4</v>
      </c>
      <c r="E579" s="88">
        <v>4779900</v>
      </c>
      <c r="F579" s="80">
        <v>611</v>
      </c>
      <c r="G579" s="89"/>
      <c r="H579" s="85"/>
      <c r="I579" s="85"/>
    </row>
    <row r="580" spans="1:9" ht="63" hidden="1" x14ac:dyDescent="0.25">
      <c r="A580" s="86" t="s">
        <v>171</v>
      </c>
      <c r="B580" s="80">
        <v>58</v>
      </c>
      <c r="C580" s="87">
        <v>9</v>
      </c>
      <c r="D580" s="87">
        <v>4</v>
      </c>
      <c r="E580" s="88">
        <v>4779901</v>
      </c>
      <c r="F580" s="80">
        <v>0</v>
      </c>
      <c r="G580" s="89" t="e">
        <f>SUM(#REF!)</f>
        <v>#REF!</v>
      </c>
      <c r="H580" s="85"/>
      <c r="I580" s="85"/>
    </row>
    <row r="581" spans="1:9" ht="31.5" hidden="1" x14ac:dyDescent="0.25">
      <c r="A581" s="86" t="s">
        <v>104</v>
      </c>
      <c r="B581" s="80">
        <v>58</v>
      </c>
      <c r="C581" s="87">
        <v>9</v>
      </c>
      <c r="D581" s="87">
        <v>4</v>
      </c>
      <c r="E581" s="88">
        <v>5200000</v>
      </c>
      <c r="F581" s="80">
        <v>0</v>
      </c>
      <c r="G581" s="89">
        <f>SUM(G582)</f>
        <v>0</v>
      </c>
      <c r="H581" s="85"/>
      <c r="I581" s="85"/>
    </row>
    <row r="582" spans="1:9" ht="78.75" hidden="1" x14ac:dyDescent="0.25">
      <c r="A582" s="86" t="s">
        <v>200</v>
      </c>
      <c r="B582" s="80">
        <v>58</v>
      </c>
      <c r="C582" s="87">
        <v>9</v>
      </c>
      <c r="D582" s="87">
        <v>4</v>
      </c>
      <c r="E582" s="88">
        <v>5201800</v>
      </c>
      <c r="F582" s="80">
        <v>0</v>
      </c>
      <c r="G582" s="89">
        <f>SUM(G583)</f>
        <v>0</v>
      </c>
      <c r="H582" s="85"/>
      <c r="I582" s="85"/>
    </row>
    <row r="583" spans="1:9" ht="78.75" hidden="1" x14ac:dyDescent="0.25">
      <c r="A583" s="86" t="s">
        <v>122</v>
      </c>
      <c r="B583" s="80">
        <v>58</v>
      </c>
      <c r="C583" s="87">
        <v>9</v>
      </c>
      <c r="D583" s="87">
        <v>4</v>
      </c>
      <c r="E583" s="88">
        <v>5201800</v>
      </c>
      <c r="F583" s="80">
        <v>611</v>
      </c>
      <c r="G583" s="89"/>
      <c r="H583" s="85"/>
      <c r="I583" s="85"/>
    </row>
    <row r="584" spans="1:9" ht="15.75" hidden="1" x14ac:dyDescent="0.25">
      <c r="A584" s="86" t="s">
        <v>75</v>
      </c>
      <c r="B584" s="80">
        <v>58</v>
      </c>
      <c r="C584" s="87">
        <v>9</v>
      </c>
      <c r="D584" s="87">
        <v>4</v>
      </c>
      <c r="E584" s="88">
        <v>5210000</v>
      </c>
      <c r="F584" s="80">
        <v>0</v>
      </c>
      <c r="G584" s="89">
        <f>SUM(G585)</f>
        <v>0</v>
      </c>
      <c r="H584" s="85"/>
      <c r="I584" s="85"/>
    </row>
    <row r="585" spans="1:9" ht="110.25" hidden="1" x14ac:dyDescent="0.25">
      <c r="A585" s="104" t="s">
        <v>199</v>
      </c>
      <c r="B585" s="80">
        <v>58</v>
      </c>
      <c r="C585" s="87">
        <v>9</v>
      </c>
      <c r="D585" s="87">
        <v>4</v>
      </c>
      <c r="E585" s="318">
        <v>5210224</v>
      </c>
      <c r="F585" s="80">
        <v>0</v>
      </c>
      <c r="G585" s="89">
        <f>SUM(G586)</f>
        <v>0</v>
      </c>
      <c r="H585" s="85"/>
      <c r="I585" s="85"/>
    </row>
    <row r="586" spans="1:9" ht="78.75" hidden="1" x14ac:dyDescent="0.25">
      <c r="A586" s="86" t="s">
        <v>122</v>
      </c>
      <c r="B586" s="80">
        <v>58</v>
      </c>
      <c r="C586" s="87">
        <v>9</v>
      </c>
      <c r="D586" s="87">
        <v>4</v>
      </c>
      <c r="E586" s="88">
        <v>5210224</v>
      </c>
      <c r="F586" s="80">
        <v>611</v>
      </c>
      <c r="G586" s="89"/>
      <c r="H586" s="85"/>
      <c r="I586" s="85"/>
    </row>
    <row r="587" spans="1:9" ht="31.5" hidden="1" x14ac:dyDescent="0.25">
      <c r="A587" s="79" t="s">
        <v>201</v>
      </c>
      <c r="B587" s="90">
        <v>58</v>
      </c>
      <c r="C587" s="81">
        <v>9</v>
      </c>
      <c r="D587" s="81">
        <v>9</v>
      </c>
      <c r="E587" s="82">
        <v>0</v>
      </c>
      <c r="F587" s="83">
        <v>0</v>
      </c>
      <c r="G587" s="103">
        <f>SUM(G588)</f>
        <v>0</v>
      </c>
      <c r="H587" s="85"/>
      <c r="I587" s="85"/>
    </row>
    <row r="588" spans="1:9" ht="15.75" hidden="1" x14ac:dyDescent="0.25">
      <c r="A588" s="86" t="s">
        <v>75</v>
      </c>
      <c r="B588" s="80">
        <v>58</v>
      </c>
      <c r="C588" s="87">
        <v>9</v>
      </c>
      <c r="D588" s="87">
        <v>9</v>
      </c>
      <c r="E588" s="88">
        <v>5210000</v>
      </c>
      <c r="F588" s="80">
        <v>0</v>
      </c>
      <c r="G588" s="89">
        <f>SUM(G589+G591+G593)</f>
        <v>0</v>
      </c>
      <c r="H588" s="85"/>
      <c r="I588" s="85"/>
    </row>
    <row r="589" spans="1:9" ht="47.25" hidden="1" x14ac:dyDescent="0.25">
      <c r="A589" s="86" t="s">
        <v>202</v>
      </c>
      <c r="B589" s="80">
        <v>58</v>
      </c>
      <c r="C589" s="87">
        <v>9</v>
      </c>
      <c r="D589" s="87">
        <v>9</v>
      </c>
      <c r="E589" s="88">
        <v>5210214</v>
      </c>
      <c r="F589" s="80">
        <v>0</v>
      </c>
      <c r="G589" s="89">
        <f>SUM(G590)</f>
        <v>0</v>
      </c>
      <c r="H589" s="85"/>
      <c r="I589" s="85"/>
    </row>
    <row r="590" spans="1:9" ht="78.75" hidden="1" x14ac:dyDescent="0.25">
      <c r="A590" s="86" t="s">
        <v>122</v>
      </c>
      <c r="B590" s="80">
        <v>58</v>
      </c>
      <c r="C590" s="87">
        <v>9</v>
      </c>
      <c r="D590" s="87">
        <v>9</v>
      </c>
      <c r="E590" s="88">
        <v>5210214</v>
      </c>
      <c r="F590" s="80">
        <v>611</v>
      </c>
      <c r="G590" s="89"/>
      <c r="H590" s="85"/>
      <c r="I590" s="85"/>
    </row>
    <row r="591" spans="1:9" ht="110.25" hidden="1" x14ac:dyDescent="0.25">
      <c r="A591" s="104" t="s">
        <v>199</v>
      </c>
      <c r="B591" s="80">
        <v>58</v>
      </c>
      <c r="C591" s="87">
        <v>9</v>
      </c>
      <c r="D591" s="87">
        <v>9</v>
      </c>
      <c r="E591" s="318">
        <v>5210224</v>
      </c>
      <c r="F591" s="80">
        <v>0</v>
      </c>
      <c r="G591" s="89">
        <f>SUM(G592)</f>
        <v>0</v>
      </c>
      <c r="H591" s="85"/>
      <c r="I591" s="85"/>
    </row>
    <row r="592" spans="1:9" ht="78.75" hidden="1" x14ac:dyDescent="0.25">
      <c r="A592" s="86" t="s">
        <v>122</v>
      </c>
      <c r="B592" s="80">
        <v>58</v>
      </c>
      <c r="C592" s="87">
        <v>9</v>
      </c>
      <c r="D592" s="87">
        <v>9</v>
      </c>
      <c r="E592" s="88">
        <v>5210224</v>
      </c>
      <c r="F592" s="80">
        <v>611</v>
      </c>
      <c r="G592" s="89"/>
      <c r="H592" s="85"/>
      <c r="I592" s="85"/>
    </row>
    <row r="593" spans="1:9" ht="126" hidden="1" x14ac:dyDescent="0.25">
      <c r="A593" s="104" t="s">
        <v>203</v>
      </c>
      <c r="B593" s="80">
        <v>58</v>
      </c>
      <c r="C593" s="87">
        <v>9</v>
      </c>
      <c r="D593" s="87">
        <v>9</v>
      </c>
      <c r="E593" s="88">
        <v>5210228</v>
      </c>
      <c r="F593" s="80">
        <v>0</v>
      </c>
      <c r="G593" s="89">
        <f>SUM(G594)</f>
        <v>0</v>
      </c>
      <c r="H593" s="85"/>
      <c r="I593" s="85"/>
    </row>
    <row r="594" spans="1:9" ht="78.75" hidden="1" x14ac:dyDescent="0.25">
      <c r="A594" s="86" t="s">
        <v>122</v>
      </c>
      <c r="B594" s="80">
        <v>58</v>
      </c>
      <c r="C594" s="87">
        <v>9</v>
      </c>
      <c r="D594" s="87">
        <v>9</v>
      </c>
      <c r="E594" s="88">
        <v>5210228</v>
      </c>
      <c r="F594" s="80">
        <v>611</v>
      </c>
      <c r="G594" s="89"/>
      <c r="H594" s="85"/>
      <c r="I594" s="85"/>
    </row>
    <row r="595" spans="1:9" ht="47.25" hidden="1" x14ac:dyDescent="0.25">
      <c r="A595" s="317" t="s">
        <v>204</v>
      </c>
      <c r="B595" s="70">
        <v>60</v>
      </c>
      <c r="C595" s="71">
        <v>0</v>
      </c>
      <c r="D595" s="71">
        <v>0</v>
      </c>
      <c r="E595" s="72">
        <v>0</v>
      </c>
      <c r="F595" s="70">
        <v>0</v>
      </c>
      <c r="G595" s="110">
        <f>SUM(G596)</f>
        <v>0</v>
      </c>
      <c r="H595" s="85"/>
      <c r="I595" s="85"/>
    </row>
    <row r="596" spans="1:9" ht="15.75" hidden="1" x14ac:dyDescent="0.25">
      <c r="A596" s="79" t="s">
        <v>18</v>
      </c>
      <c r="B596" s="90">
        <v>60</v>
      </c>
      <c r="C596" s="81">
        <v>1</v>
      </c>
      <c r="D596" s="81">
        <v>13</v>
      </c>
      <c r="E596" s="82">
        <v>0</v>
      </c>
      <c r="F596" s="83">
        <v>0</v>
      </c>
      <c r="G596" s="84">
        <f>SUM(G597)</f>
        <v>0</v>
      </c>
      <c r="H596" s="85"/>
      <c r="I596" s="85"/>
    </row>
    <row r="597" spans="1:9" ht="35.25" hidden="1" customHeight="1" x14ac:dyDescent="0.25">
      <c r="A597" s="86" t="s">
        <v>7</v>
      </c>
      <c r="B597" s="80">
        <v>60</v>
      </c>
      <c r="C597" s="87">
        <v>1</v>
      </c>
      <c r="D597" s="87">
        <v>13</v>
      </c>
      <c r="E597" s="88">
        <v>20000</v>
      </c>
      <c r="F597" s="80">
        <v>0</v>
      </c>
      <c r="G597" s="89">
        <f>SUM(G598)</f>
        <v>0</v>
      </c>
      <c r="H597" s="85"/>
      <c r="I597" s="85"/>
    </row>
    <row r="598" spans="1:9" ht="31.5" hidden="1" x14ac:dyDescent="0.25">
      <c r="A598" s="86" t="s">
        <v>19</v>
      </c>
      <c r="B598" s="80">
        <v>60</v>
      </c>
      <c r="C598" s="87">
        <v>1</v>
      </c>
      <c r="D598" s="87">
        <v>13</v>
      </c>
      <c r="E598" s="88">
        <v>29900</v>
      </c>
      <c r="F598" s="80">
        <v>0</v>
      </c>
      <c r="G598" s="89">
        <f>SUM(G599)</f>
        <v>0</v>
      </c>
      <c r="H598" s="85"/>
      <c r="I598" s="85"/>
    </row>
    <row r="599" spans="1:9" ht="31.5" hidden="1" x14ac:dyDescent="0.25">
      <c r="A599" s="86" t="s">
        <v>95</v>
      </c>
      <c r="B599" s="80">
        <v>60</v>
      </c>
      <c r="C599" s="87">
        <v>1</v>
      </c>
      <c r="D599" s="87">
        <v>13</v>
      </c>
      <c r="E599" s="88">
        <v>29900</v>
      </c>
      <c r="F599" s="80">
        <v>999</v>
      </c>
      <c r="G599" s="89"/>
      <c r="H599" s="85"/>
      <c r="I599" s="85"/>
    </row>
    <row r="600" spans="1:9" ht="35.25" hidden="1" customHeight="1" x14ac:dyDescent="0.25">
      <c r="A600" s="414" t="s">
        <v>130</v>
      </c>
      <c r="B600" s="415"/>
      <c r="C600" s="415"/>
      <c r="D600" s="415"/>
      <c r="E600" s="415"/>
      <c r="F600" s="416"/>
      <c r="G600" s="2">
        <f>SUM(G601+G618+G622+G632)</f>
        <v>0</v>
      </c>
      <c r="H600" s="2">
        <f t="shared" ref="H600:I600" si="259">SUM(H601+H618+H622+H632)</f>
        <v>0</v>
      </c>
      <c r="I600" s="2">
        <f t="shared" si="259"/>
        <v>0</v>
      </c>
    </row>
    <row r="601" spans="1:9" s="10" customFormat="1" ht="15.75" hidden="1" x14ac:dyDescent="0.25">
      <c r="A601" s="3" t="s">
        <v>5</v>
      </c>
      <c r="B601" s="4">
        <v>59</v>
      </c>
      <c r="C601" s="125">
        <v>1</v>
      </c>
      <c r="D601" s="126">
        <v>0</v>
      </c>
      <c r="E601" s="7">
        <v>0</v>
      </c>
      <c r="F601" s="8">
        <v>0</v>
      </c>
      <c r="G601" s="9">
        <f>SUM(G602+G605+G610+G613)</f>
        <v>0</v>
      </c>
      <c r="H601" s="9">
        <f t="shared" ref="H601:I601" si="260">SUM(H602+H605+H610+H613)</f>
        <v>0</v>
      </c>
      <c r="I601" s="9">
        <f t="shared" si="260"/>
        <v>0</v>
      </c>
    </row>
    <row r="602" spans="1:9" s="18" customFormat="1" ht="35.25" hidden="1" customHeight="1" x14ac:dyDescent="0.25">
      <c r="A602" s="11" t="s">
        <v>6</v>
      </c>
      <c r="B602" s="12">
        <v>59</v>
      </c>
      <c r="C602" s="127">
        <v>1</v>
      </c>
      <c r="D602" s="128">
        <v>2</v>
      </c>
      <c r="E602" s="15">
        <v>0</v>
      </c>
      <c r="F602" s="16">
        <v>0</v>
      </c>
      <c r="G602" s="17">
        <f>SUM(G603)</f>
        <v>0</v>
      </c>
      <c r="H602" s="17">
        <f t="shared" ref="H602:I603" si="261">SUM(H603)</f>
        <v>0</v>
      </c>
      <c r="I602" s="17">
        <f t="shared" si="261"/>
        <v>0</v>
      </c>
    </row>
    <row r="603" spans="1:9" ht="15.75" hidden="1" x14ac:dyDescent="0.25">
      <c r="A603" s="11" t="s">
        <v>7</v>
      </c>
      <c r="B603" s="12">
        <v>59</v>
      </c>
      <c r="C603" s="127">
        <v>1</v>
      </c>
      <c r="D603" s="128">
        <v>2</v>
      </c>
      <c r="E603" s="15">
        <v>20300</v>
      </c>
      <c r="F603" s="16">
        <v>0</v>
      </c>
      <c r="G603" s="17">
        <f>SUM(G604)</f>
        <v>0</v>
      </c>
      <c r="H603" s="17">
        <f t="shared" si="261"/>
        <v>0</v>
      </c>
      <c r="I603" s="17">
        <f t="shared" si="261"/>
        <v>0</v>
      </c>
    </row>
    <row r="604" spans="1:9" ht="31.5" hidden="1" x14ac:dyDescent="0.25">
      <c r="A604" s="27" t="s">
        <v>8</v>
      </c>
      <c r="B604" s="28">
        <v>59</v>
      </c>
      <c r="C604" s="131">
        <v>1</v>
      </c>
      <c r="D604" s="132">
        <v>2</v>
      </c>
      <c r="E604" s="31">
        <v>20300</v>
      </c>
      <c r="F604" s="32">
        <v>500</v>
      </c>
      <c r="G604" s="33">
        <v>0</v>
      </c>
      <c r="H604" s="33">
        <v>0</v>
      </c>
      <c r="I604" s="33">
        <v>0</v>
      </c>
    </row>
    <row r="605" spans="1:9" ht="94.5" hidden="1" x14ac:dyDescent="0.25">
      <c r="A605" s="34" t="s">
        <v>9</v>
      </c>
      <c r="B605" s="28">
        <v>59</v>
      </c>
      <c r="C605" s="131">
        <v>1</v>
      </c>
      <c r="D605" s="132">
        <v>4</v>
      </c>
      <c r="E605" s="31">
        <v>0</v>
      </c>
      <c r="F605" s="32">
        <v>0</v>
      </c>
      <c r="G605" s="33">
        <f>SUM(G606+G608)</f>
        <v>0</v>
      </c>
      <c r="H605" s="33">
        <f t="shared" ref="H605:I605" si="262">SUM(H606+H608)</f>
        <v>0</v>
      </c>
      <c r="I605" s="33">
        <f t="shared" si="262"/>
        <v>0</v>
      </c>
    </row>
    <row r="606" spans="1:9" ht="15.75" hidden="1" x14ac:dyDescent="0.25">
      <c r="A606" s="34" t="s">
        <v>11</v>
      </c>
      <c r="B606" s="28">
        <v>59</v>
      </c>
      <c r="C606" s="131">
        <v>1</v>
      </c>
      <c r="D606" s="132">
        <v>4</v>
      </c>
      <c r="E606" s="31">
        <v>20400</v>
      </c>
      <c r="F606" s="32">
        <v>0</v>
      </c>
      <c r="G606" s="33">
        <f>SUM(G607)</f>
        <v>0</v>
      </c>
      <c r="H606" s="33">
        <f t="shared" ref="H606:I606" si="263">SUM(H607)</f>
        <v>0</v>
      </c>
      <c r="I606" s="33">
        <f t="shared" si="263"/>
        <v>0</v>
      </c>
    </row>
    <row r="607" spans="1:9" ht="31.5" hidden="1" x14ac:dyDescent="0.25">
      <c r="A607" s="27" t="s">
        <v>8</v>
      </c>
      <c r="B607" s="28">
        <v>59</v>
      </c>
      <c r="C607" s="131">
        <v>1</v>
      </c>
      <c r="D607" s="132">
        <v>4</v>
      </c>
      <c r="E607" s="31">
        <v>20400</v>
      </c>
      <c r="F607" s="32">
        <v>500</v>
      </c>
      <c r="G607" s="33">
        <v>0</v>
      </c>
      <c r="H607" s="33">
        <v>0</v>
      </c>
      <c r="I607" s="33">
        <v>0</v>
      </c>
    </row>
    <row r="608" spans="1:9" ht="31.5" hidden="1" x14ac:dyDescent="0.25">
      <c r="A608" s="34" t="s">
        <v>12</v>
      </c>
      <c r="B608" s="28">
        <v>59</v>
      </c>
      <c r="C608" s="131">
        <v>1</v>
      </c>
      <c r="D608" s="132">
        <v>4</v>
      </c>
      <c r="E608" s="31">
        <v>29500</v>
      </c>
      <c r="F608" s="32">
        <v>0</v>
      </c>
      <c r="G608" s="33">
        <f>SUM(G609)</f>
        <v>0</v>
      </c>
      <c r="H608" s="33">
        <f t="shared" ref="H608:I608" si="264">SUM(H609)</f>
        <v>0</v>
      </c>
      <c r="I608" s="33">
        <f t="shared" si="264"/>
        <v>0</v>
      </c>
    </row>
    <row r="609" spans="1:9" ht="31.5" hidden="1" x14ac:dyDescent="0.25">
      <c r="A609" s="27" t="s">
        <v>8</v>
      </c>
      <c r="B609" s="42">
        <v>59</v>
      </c>
      <c r="C609" s="135">
        <v>1</v>
      </c>
      <c r="D609" s="136">
        <v>4</v>
      </c>
      <c r="E609" s="45">
        <v>29500</v>
      </c>
      <c r="F609" s="46">
        <v>500</v>
      </c>
      <c r="G609" s="33">
        <v>0</v>
      </c>
      <c r="H609" s="33">
        <v>0</v>
      </c>
      <c r="I609" s="33">
        <v>0</v>
      </c>
    </row>
    <row r="610" spans="1:9" ht="15.75" hidden="1" x14ac:dyDescent="0.25">
      <c r="A610" s="48" t="s">
        <v>15</v>
      </c>
      <c r="B610" s="42">
        <v>59</v>
      </c>
      <c r="C610" s="135">
        <v>1</v>
      </c>
      <c r="D610" s="136">
        <v>11</v>
      </c>
      <c r="E610" s="45">
        <v>0</v>
      </c>
      <c r="F610" s="46">
        <v>0</v>
      </c>
      <c r="G610" s="33">
        <f>SUM(G611)</f>
        <v>0</v>
      </c>
      <c r="H610" s="33">
        <f t="shared" ref="H610:I611" si="265">SUM(H611)</f>
        <v>0</v>
      </c>
      <c r="I610" s="33">
        <f t="shared" si="265"/>
        <v>0</v>
      </c>
    </row>
    <row r="611" spans="1:9" ht="31.5" hidden="1" x14ac:dyDescent="0.25">
      <c r="A611" s="48" t="s">
        <v>16</v>
      </c>
      <c r="B611" s="42">
        <v>59</v>
      </c>
      <c r="C611" s="135">
        <v>1</v>
      </c>
      <c r="D611" s="136">
        <v>11</v>
      </c>
      <c r="E611" s="45">
        <v>700500</v>
      </c>
      <c r="F611" s="46">
        <v>0</v>
      </c>
      <c r="G611" s="33">
        <f>SUM(G612)</f>
        <v>0</v>
      </c>
      <c r="H611" s="33">
        <f t="shared" si="265"/>
        <v>0</v>
      </c>
      <c r="I611" s="33">
        <f t="shared" si="265"/>
        <v>0</v>
      </c>
    </row>
    <row r="612" spans="1:9" ht="15.75" hidden="1" x14ac:dyDescent="0.25">
      <c r="A612" s="27" t="s">
        <v>17</v>
      </c>
      <c r="B612" s="28">
        <v>59</v>
      </c>
      <c r="C612" s="131">
        <v>1</v>
      </c>
      <c r="D612" s="132">
        <v>11</v>
      </c>
      <c r="E612" s="31">
        <v>700500</v>
      </c>
      <c r="F612" s="32">
        <v>13</v>
      </c>
      <c r="G612" s="33">
        <v>0</v>
      </c>
      <c r="H612" s="33">
        <v>0</v>
      </c>
      <c r="I612" s="33">
        <v>0</v>
      </c>
    </row>
    <row r="613" spans="1:9" s="59" customFormat="1" ht="15.75" hidden="1" x14ac:dyDescent="0.25">
      <c r="A613" s="27" t="s">
        <v>18</v>
      </c>
      <c r="B613" s="28">
        <v>59</v>
      </c>
      <c r="C613" s="131">
        <v>1</v>
      </c>
      <c r="D613" s="132">
        <v>13</v>
      </c>
      <c r="E613" s="31">
        <v>0</v>
      </c>
      <c r="F613" s="32">
        <v>0</v>
      </c>
      <c r="G613" s="33">
        <f>SUM(G614+G616)</f>
        <v>0</v>
      </c>
      <c r="H613" s="33">
        <f t="shared" ref="H613:I613" si="266">SUM(H614+H616)</f>
        <v>0</v>
      </c>
      <c r="I613" s="33">
        <f t="shared" si="266"/>
        <v>0</v>
      </c>
    </row>
    <row r="614" spans="1:9" ht="31.5" hidden="1" x14ac:dyDescent="0.25">
      <c r="A614" s="27" t="s">
        <v>19</v>
      </c>
      <c r="B614" s="28">
        <v>59</v>
      </c>
      <c r="C614" s="131">
        <v>1</v>
      </c>
      <c r="D614" s="132">
        <v>13</v>
      </c>
      <c r="E614" s="31">
        <v>29900</v>
      </c>
      <c r="F614" s="32">
        <v>0</v>
      </c>
      <c r="G614" s="33">
        <f>SUM(G615)</f>
        <v>0</v>
      </c>
      <c r="H614" s="33">
        <f t="shared" ref="H614:I614" si="267">SUM(H615)</f>
        <v>0</v>
      </c>
      <c r="I614" s="33">
        <f t="shared" si="267"/>
        <v>0</v>
      </c>
    </row>
    <row r="615" spans="1:9" ht="31.5" hidden="1" x14ac:dyDescent="0.25">
      <c r="A615" s="27" t="s">
        <v>8</v>
      </c>
      <c r="B615" s="28">
        <v>59</v>
      </c>
      <c r="C615" s="131">
        <v>1</v>
      </c>
      <c r="D615" s="132">
        <v>13</v>
      </c>
      <c r="E615" s="31">
        <v>29900</v>
      </c>
      <c r="F615" s="32">
        <v>500</v>
      </c>
      <c r="G615" s="33">
        <v>0</v>
      </c>
      <c r="H615" s="33">
        <v>0</v>
      </c>
      <c r="I615" s="33">
        <v>0</v>
      </c>
    </row>
    <row r="616" spans="1:9" ht="15.75" hidden="1" x14ac:dyDescent="0.25">
      <c r="A616" s="27" t="s">
        <v>17</v>
      </c>
      <c r="B616" s="28">
        <v>59</v>
      </c>
      <c r="C616" s="131">
        <v>1</v>
      </c>
      <c r="D616" s="132">
        <v>13</v>
      </c>
      <c r="E616" s="31">
        <v>920000</v>
      </c>
      <c r="F616" s="32">
        <v>0</v>
      </c>
      <c r="G616" s="33">
        <f>SUM(G617)</f>
        <v>0</v>
      </c>
      <c r="H616" s="33">
        <f t="shared" ref="H616:I616" si="268">SUM(H617)</f>
        <v>0</v>
      </c>
      <c r="I616" s="33">
        <f t="shared" si="268"/>
        <v>0</v>
      </c>
    </row>
    <row r="617" spans="1:9" ht="31.5" hidden="1" x14ac:dyDescent="0.25">
      <c r="A617" s="27" t="s">
        <v>8</v>
      </c>
      <c r="B617" s="28">
        <v>59</v>
      </c>
      <c r="C617" s="131">
        <v>1</v>
      </c>
      <c r="D617" s="132">
        <v>13</v>
      </c>
      <c r="E617" s="31">
        <v>920000</v>
      </c>
      <c r="F617" s="32">
        <v>500</v>
      </c>
      <c r="G617" s="33">
        <v>0</v>
      </c>
      <c r="H617" s="33">
        <v>0</v>
      </c>
      <c r="I617" s="33">
        <v>0</v>
      </c>
    </row>
    <row r="618" spans="1:9" s="10" customFormat="1" ht="15.75" hidden="1" x14ac:dyDescent="0.25">
      <c r="A618" s="50" t="s">
        <v>78</v>
      </c>
      <c r="B618" s="51">
        <v>59</v>
      </c>
      <c r="C618" s="137">
        <v>2</v>
      </c>
      <c r="D618" s="138">
        <v>0</v>
      </c>
      <c r="E618" s="54">
        <v>0</v>
      </c>
      <c r="F618" s="55">
        <v>0</v>
      </c>
      <c r="G618" s="56">
        <f>SUM(G619)</f>
        <v>0</v>
      </c>
      <c r="H618" s="56">
        <f t="shared" ref="H618:I620" si="269">SUM(H619)</f>
        <v>0</v>
      </c>
      <c r="I618" s="56">
        <f t="shared" si="269"/>
        <v>0</v>
      </c>
    </row>
    <row r="619" spans="1:9" ht="35.25" hidden="1" customHeight="1" x14ac:dyDescent="0.25">
      <c r="A619" s="34" t="s">
        <v>79</v>
      </c>
      <c r="B619" s="28">
        <v>59</v>
      </c>
      <c r="C619" s="131">
        <v>2</v>
      </c>
      <c r="D619" s="132">
        <v>3</v>
      </c>
      <c r="E619" s="31">
        <v>0</v>
      </c>
      <c r="F619" s="32">
        <v>0</v>
      </c>
      <c r="G619" s="33">
        <f>SUM(G620)</f>
        <v>0</v>
      </c>
      <c r="H619" s="33">
        <f t="shared" si="269"/>
        <v>0</v>
      </c>
      <c r="I619" s="33">
        <f t="shared" si="269"/>
        <v>0</v>
      </c>
    </row>
    <row r="620" spans="1:9" ht="47.25" hidden="1" x14ac:dyDescent="0.25">
      <c r="A620" s="34" t="s">
        <v>195</v>
      </c>
      <c r="B620" s="28">
        <v>59</v>
      </c>
      <c r="C620" s="131">
        <v>2</v>
      </c>
      <c r="D620" s="132">
        <v>3</v>
      </c>
      <c r="E620" s="31">
        <v>13600</v>
      </c>
      <c r="F620" s="32">
        <v>0</v>
      </c>
      <c r="G620" s="33">
        <f>SUM(G621)</f>
        <v>0</v>
      </c>
      <c r="H620" s="33">
        <f t="shared" si="269"/>
        <v>0</v>
      </c>
      <c r="I620" s="33">
        <f t="shared" si="269"/>
        <v>0</v>
      </c>
    </row>
    <row r="621" spans="1:9" ht="31.5" hidden="1" x14ac:dyDescent="0.25">
      <c r="A621" s="27" t="s">
        <v>8</v>
      </c>
      <c r="B621" s="28">
        <v>59</v>
      </c>
      <c r="C621" s="131">
        <v>2</v>
      </c>
      <c r="D621" s="132">
        <v>3</v>
      </c>
      <c r="E621" s="31">
        <v>13600</v>
      </c>
      <c r="F621" s="32">
        <v>500</v>
      </c>
      <c r="G621" s="47"/>
      <c r="H621" s="47"/>
      <c r="I621" s="47"/>
    </row>
    <row r="622" spans="1:9" s="10" customFormat="1" ht="15.75" hidden="1" x14ac:dyDescent="0.25">
      <c r="A622" s="50" t="s">
        <v>23</v>
      </c>
      <c r="B622" s="51">
        <v>59</v>
      </c>
      <c r="C622" s="137">
        <v>5</v>
      </c>
      <c r="D622" s="138">
        <v>0</v>
      </c>
      <c r="E622" s="54">
        <v>0</v>
      </c>
      <c r="F622" s="55">
        <v>0</v>
      </c>
      <c r="G622" s="56">
        <f>SUM(G623)</f>
        <v>0</v>
      </c>
      <c r="H622" s="56">
        <f t="shared" ref="H622:I622" si="270">SUM(H623)</f>
        <v>0</v>
      </c>
      <c r="I622" s="56">
        <f t="shared" si="270"/>
        <v>0</v>
      </c>
    </row>
    <row r="623" spans="1:9" ht="15.75" hidden="1" x14ac:dyDescent="0.25">
      <c r="A623" s="34" t="s">
        <v>24</v>
      </c>
      <c r="B623" s="28">
        <v>59</v>
      </c>
      <c r="C623" s="131">
        <v>5</v>
      </c>
      <c r="D623" s="132">
        <v>3</v>
      </c>
      <c r="E623" s="31">
        <v>0</v>
      </c>
      <c r="F623" s="32">
        <v>0</v>
      </c>
      <c r="G623" s="47">
        <f>SUM(G624+G626+G628+G630)</f>
        <v>0</v>
      </c>
      <c r="H623" s="47">
        <f t="shared" ref="H623:I623" si="271">SUM(H624+H626+H628+H630)</f>
        <v>0</v>
      </c>
      <c r="I623" s="47">
        <f t="shared" si="271"/>
        <v>0</v>
      </c>
    </row>
    <row r="624" spans="1:9" ht="15.75" hidden="1" x14ac:dyDescent="0.25">
      <c r="A624" s="34" t="s">
        <v>25</v>
      </c>
      <c r="B624" s="28">
        <v>59</v>
      </c>
      <c r="C624" s="131">
        <v>5</v>
      </c>
      <c r="D624" s="132">
        <v>3</v>
      </c>
      <c r="E624" s="31">
        <v>6000100</v>
      </c>
      <c r="F624" s="32">
        <v>0</v>
      </c>
      <c r="G624" s="47">
        <f>SUM(G625)</f>
        <v>0</v>
      </c>
      <c r="H624" s="47">
        <f t="shared" ref="H624:I624" si="272">SUM(H625)</f>
        <v>0</v>
      </c>
      <c r="I624" s="47">
        <f t="shared" si="272"/>
        <v>0</v>
      </c>
    </row>
    <row r="625" spans="1:9" ht="31.5" hidden="1" x14ac:dyDescent="0.25">
      <c r="A625" s="27" t="s">
        <v>8</v>
      </c>
      <c r="B625" s="28">
        <v>59</v>
      </c>
      <c r="C625" s="131">
        <v>5</v>
      </c>
      <c r="D625" s="132">
        <v>3</v>
      </c>
      <c r="E625" s="31">
        <v>6000100</v>
      </c>
      <c r="F625" s="32">
        <v>500</v>
      </c>
      <c r="G625" s="47">
        <v>0</v>
      </c>
      <c r="H625" s="47">
        <v>0</v>
      </c>
      <c r="I625" s="47">
        <v>0</v>
      </c>
    </row>
    <row r="626" spans="1:9" ht="15.75" hidden="1" x14ac:dyDescent="0.25">
      <c r="A626" s="27" t="s">
        <v>26</v>
      </c>
      <c r="B626" s="28">
        <v>59</v>
      </c>
      <c r="C626" s="131">
        <v>5</v>
      </c>
      <c r="D626" s="132">
        <v>3</v>
      </c>
      <c r="E626" s="31">
        <v>6000300</v>
      </c>
      <c r="F626" s="32">
        <v>0</v>
      </c>
      <c r="G626" s="47">
        <f>SUM(G627)</f>
        <v>0</v>
      </c>
      <c r="H626" s="47">
        <f t="shared" ref="H626:I626" si="273">SUM(H627)</f>
        <v>0</v>
      </c>
      <c r="I626" s="47">
        <f t="shared" si="273"/>
        <v>0</v>
      </c>
    </row>
    <row r="627" spans="1:9" ht="31.5" hidden="1" x14ac:dyDescent="0.25">
      <c r="A627" s="27" t="s">
        <v>8</v>
      </c>
      <c r="B627" s="28">
        <v>59</v>
      </c>
      <c r="C627" s="131">
        <v>5</v>
      </c>
      <c r="D627" s="132">
        <v>3</v>
      </c>
      <c r="E627" s="31">
        <v>6000300</v>
      </c>
      <c r="F627" s="32">
        <v>500</v>
      </c>
      <c r="G627" s="47">
        <v>0</v>
      </c>
      <c r="H627" s="47">
        <v>0</v>
      </c>
      <c r="I627" s="47">
        <v>0</v>
      </c>
    </row>
    <row r="628" spans="1:9" ht="31.5" hidden="1" x14ac:dyDescent="0.25">
      <c r="A628" s="27" t="s">
        <v>27</v>
      </c>
      <c r="B628" s="28">
        <v>59</v>
      </c>
      <c r="C628" s="131">
        <v>5</v>
      </c>
      <c r="D628" s="132">
        <v>3</v>
      </c>
      <c r="E628" s="31">
        <v>6000400</v>
      </c>
      <c r="F628" s="32">
        <v>0</v>
      </c>
      <c r="G628" s="47">
        <f>SUM(G629)</f>
        <v>0</v>
      </c>
      <c r="H628" s="47">
        <f t="shared" ref="H628:I628" si="274">SUM(H629)</f>
        <v>0</v>
      </c>
      <c r="I628" s="47">
        <f t="shared" si="274"/>
        <v>0</v>
      </c>
    </row>
    <row r="629" spans="1:9" ht="31.5" hidden="1" x14ac:dyDescent="0.25">
      <c r="A629" s="27" t="s">
        <v>8</v>
      </c>
      <c r="B629" s="28">
        <v>59</v>
      </c>
      <c r="C629" s="131">
        <v>5</v>
      </c>
      <c r="D629" s="132">
        <v>3</v>
      </c>
      <c r="E629" s="31">
        <v>6000400</v>
      </c>
      <c r="F629" s="32">
        <v>500</v>
      </c>
      <c r="G629" s="47">
        <v>0</v>
      </c>
      <c r="H629" s="47">
        <v>0</v>
      </c>
      <c r="I629" s="47">
        <v>0</v>
      </c>
    </row>
    <row r="630" spans="1:9" ht="31.5" hidden="1" x14ac:dyDescent="0.25">
      <c r="A630" s="27" t="s">
        <v>28</v>
      </c>
      <c r="B630" s="28">
        <v>59</v>
      </c>
      <c r="C630" s="131">
        <v>5</v>
      </c>
      <c r="D630" s="132">
        <v>3</v>
      </c>
      <c r="E630" s="31">
        <v>6000500</v>
      </c>
      <c r="F630" s="32">
        <v>0</v>
      </c>
      <c r="G630" s="47">
        <f>SUM(G631)</f>
        <v>0</v>
      </c>
      <c r="H630" s="47">
        <f t="shared" ref="H630:I630" si="275">SUM(H631)</f>
        <v>0</v>
      </c>
      <c r="I630" s="47">
        <f t="shared" si="275"/>
        <v>0</v>
      </c>
    </row>
    <row r="631" spans="1:9" ht="31.5" hidden="1" x14ac:dyDescent="0.25">
      <c r="A631" s="27" t="s">
        <v>8</v>
      </c>
      <c r="B631" s="28">
        <v>59</v>
      </c>
      <c r="C631" s="131">
        <v>5</v>
      </c>
      <c r="D631" s="132">
        <v>3</v>
      </c>
      <c r="E631" s="31">
        <v>6000500</v>
      </c>
      <c r="F631" s="32">
        <v>500</v>
      </c>
      <c r="G631" s="47">
        <v>0</v>
      </c>
      <c r="H631" s="47">
        <v>0</v>
      </c>
      <c r="I631" s="47">
        <v>0</v>
      </c>
    </row>
    <row r="632" spans="1:9" s="10" customFormat="1" ht="15.75" hidden="1" x14ac:dyDescent="0.25">
      <c r="A632" s="50" t="s">
        <v>75</v>
      </c>
      <c r="B632" s="51">
        <v>59</v>
      </c>
      <c r="C632" s="137">
        <v>14</v>
      </c>
      <c r="D632" s="138">
        <v>0</v>
      </c>
      <c r="E632" s="54">
        <v>0</v>
      </c>
      <c r="F632" s="55">
        <v>0</v>
      </c>
      <c r="G632" s="56">
        <f>SUM(G633)</f>
        <v>0</v>
      </c>
      <c r="H632" s="56">
        <f t="shared" ref="H632:I634" si="276">SUM(H633)</f>
        <v>0</v>
      </c>
      <c r="I632" s="56">
        <f t="shared" si="276"/>
        <v>0</v>
      </c>
    </row>
    <row r="633" spans="1:9" ht="63" hidden="1" x14ac:dyDescent="0.25">
      <c r="A633" s="34" t="s">
        <v>13</v>
      </c>
      <c r="B633" s="28">
        <v>59</v>
      </c>
      <c r="C633" s="131">
        <v>14</v>
      </c>
      <c r="D633" s="132">
        <v>3</v>
      </c>
      <c r="E633" s="31">
        <v>0</v>
      </c>
      <c r="F633" s="32">
        <v>0</v>
      </c>
      <c r="G633" s="47">
        <f>SUM(G634)</f>
        <v>0</v>
      </c>
      <c r="H633" s="47">
        <f t="shared" si="276"/>
        <v>0</v>
      </c>
      <c r="I633" s="47">
        <f t="shared" si="276"/>
        <v>0</v>
      </c>
    </row>
    <row r="634" spans="1:9" ht="94.5" hidden="1" x14ac:dyDescent="0.25">
      <c r="A634" s="27" t="s">
        <v>14</v>
      </c>
      <c r="B634" s="28">
        <v>59</v>
      </c>
      <c r="C634" s="131">
        <v>14</v>
      </c>
      <c r="D634" s="132">
        <v>3</v>
      </c>
      <c r="E634" s="31">
        <v>5210600</v>
      </c>
      <c r="F634" s="32">
        <v>0</v>
      </c>
      <c r="G634" s="47">
        <f>SUM(G635)</f>
        <v>0</v>
      </c>
      <c r="H634" s="47">
        <f t="shared" si="276"/>
        <v>0</v>
      </c>
      <c r="I634" s="47">
        <f t="shared" si="276"/>
        <v>0</v>
      </c>
    </row>
    <row r="635" spans="1:9" ht="15.75" hidden="1" x14ac:dyDescent="0.25">
      <c r="A635" s="27" t="s">
        <v>32</v>
      </c>
      <c r="B635" s="28">
        <v>59</v>
      </c>
      <c r="C635" s="131">
        <v>14</v>
      </c>
      <c r="D635" s="132">
        <v>3</v>
      </c>
      <c r="E635" s="31">
        <v>5210600</v>
      </c>
      <c r="F635" s="32">
        <v>17</v>
      </c>
      <c r="G635" s="33">
        <v>0</v>
      </c>
      <c r="H635" s="33">
        <v>0</v>
      </c>
      <c r="I635" s="33">
        <v>0</v>
      </c>
    </row>
    <row r="636" spans="1:9" ht="35.25" hidden="1" customHeight="1" x14ac:dyDescent="0.25">
      <c r="A636" s="414" t="s">
        <v>131</v>
      </c>
      <c r="B636" s="415"/>
      <c r="C636" s="415"/>
      <c r="D636" s="415"/>
      <c r="E636" s="415"/>
      <c r="F636" s="416"/>
      <c r="G636" s="2">
        <f>SUM(G637+G654+G658+G668)</f>
        <v>0</v>
      </c>
      <c r="H636" s="2">
        <f t="shared" ref="H636:I636" si="277">SUM(H637+H654+H658+H668)</f>
        <v>0</v>
      </c>
      <c r="I636" s="2">
        <f t="shared" si="277"/>
        <v>0</v>
      </c>
    </row>
    <row r="637" spans="1:9" s="10" customFormat="1" ht="15.75" hidden="1" x14ac:dyDescent="0.25">
      <c r="A637" s="3" t="s">
        <v>5</v>
      </c>
      <c r="B637" s="4">
        <v>62</v>
      </c>
      <c r="C637" s="125">
        <v>1</v>
      </c>
      <c r="D637" s="126">
        <v>0</v>
      </c>
      <c r="E637" s="7">
        <v>0</v>
      </c>
      <c r="F637" s="8">
        <v>0</v>
      </c>
      <c r="G637" s="9">
        <f>SUM(G638+G641+G646+G649)</f>
        <v>0</v>
      </c>
      <c r="H637" s="9">
        <f t="shared" ref="H637:I637" si="278">SUM(H638+H641+H646+H649)</f>
        <v>0</v>
      </c>
      <c r="I637" s="9">
        <f t="shared" si="278"/>
        <v>0</v>
      </c>
    </row>
    <row r="638" spans="1:9" s="18" customFormat="1" ht="35.25" hidden="1" customHeight="1" x14ac:dyDescent="0.25">
      <c r="A638" s="11" t="s">
        <v>6</v>
      </c>
      <c r="B638" s="12">
        <v>62</v>
      </c>
      <c r="C638" s="127">
        <v>1</v>
      </c>
      <c r="D638" s="128">
        <v>2</v>
      </c>
      <c r="E638" s="15">
        <v>0</v>
      </c>
      <c r="F638" s="16">
        <v>0</v>
      </c>
      <c r="G638" s="17">
        <f>SUM(G639)</f>
        <v>0</v>
      </c>
      <c r="H638" s="17">
        <f t="shared" ref="H638:I639" si="279">SUM(H639)</f>
        <v>0</v>
      </c>
      <c r="I638" s="17">
        <f t="shared" si="279"/>
        <v>0</v>
      </c>
    </row>
    <row r="639" spans="1:9" ht="15.75" hidden="1" x14ac:dyDescent="0.25">
      <c r="A639" s="11" t="s">
        <v>7</v>
      </c>
      <c r="B639" s="12">
        <v>62</v>
      </c>
      <c r="C639" s="127">
        <v>1</v>
      </c>
      <c r="D639" s="128">
        <v>2</v>
      </c>
      <c r="E639" s="15">
        <v>20300</v>
      </c>
      <c r="F639" s="16">
        <v>0</v>
      </c>
      <c r="G639" s="17">
        <f>SUM(G640)</f>
        <v>0</v>
      </c>
      <c r="H639" s="17">
        <f t="shared" si="279"/>
        <v>0</v>
      </c>
      <c r="I639" s="17">
        <f t="shared" si="279"/>
        <v>0</v>
      </c>
    </row>
    <row r="640" spans="1:9" ht="31.5" hidden="1" x14ac:dyDescent="0.25">
      <c r="A640" s="27" t="s">
        <v>8</v>
      </c>
      <c r="B640" s="28">
        <v>62</v>
      </c>
      <c r="C640" s="131">
        <v>1</v>
      </c>
      <c r="D640" s="132">
        <v>2</v>
      </c>
      <c r="E640" s="31">
        <v>20300</v>
      </c>
      <c r="F640" s="32">
        <v>500</v>
      </c>
      <c r="G640" s="33">
        <v>0</v>
      </c>
      <c r="H640" s="33">
        <v>0</v>
      </c>
      <c r="I640" s="33">
        <v>0</v>
      </c>
    </row>
    <row r="641" spans="1:9" ht="94.5" hidden="1" x14ac:dyDescent="0.25">
      <c r="A641" s="34" t="s">
        <v>9</v>
      </c>
      <c r="B641" s="28">
        <v>62</v>
      </c>
      <c r="C641" s="131">
        <v>1</v>
      </c>
      <c r="D641" s="132">
        <v>4</v>
      </c>
      <c r="E641" s="31">
        <v>0</v>
      </c>
      <c r="F641" s="32">
        <v>0</v>
      </c>
      <c r="G641" s="33">
        <f>SUM(G642+G644)</f>
        <v>0</v>
      </c>
      <c r="H641" s="33">
        <f t="shared" ref="H641:I641" si="280">SUM(H642+H644)</f>
        <v>0</v>
      </c>
      <c r="I641" s="33">
        <f t="shared" si="280"/>
        <v>0</v>
      </c>
    </row>
    <row r="642" spans="1:9" ht="15.75" hidden="1" x14ac:dyDescent="0.25">
      <c r="A642" s="34" t="s">
        <v>11</v>
      </c>
      <c r="B642" s="28">
        <v>62</v>
      </c>
      <c r="C642" s="131">
        <v>1</v>
      </c>
      <c r="D642" s="132">
        <v>4</v>
      </c>
      <c r="E642" s="31">
        <v>20400</v>
      </c>
      <c r="F642" s="32">
        <v>0</v>
      </c>
      <c r="G642" s="33">
        <f>SUM(G643)</f>
        <v>0</v>
      </c>
      <c r="H642" s="33">
        <f t="shared" ref="H642:I642" si="281">SUM(H643)</f>
        <v>0</v>
      </c>
      <c r="I642" s="33">
        <f t="shared" si="281"/>
        <v>0</v>
      </c>
    </row>
    <row r="643" spans="1:9" ht="31.5" hidden="1" x14ac:dyDescent="0.25">
      <c r="A643" s="27" t="s">
        <v>8</v>
      </c>
      <c r="B643" s="28">
        <v>62</v>
      </c>
      <c r="C643" s="131">
        <v>1</v>
      </c>
      <c r="D643" s="132">
        <v>4</v>
      </c>
      <c r="E643" s="31">
        <v>20400</v>
      </c>
      <c r="F643" s="32">
        <v>500</v>
      </c>
      <c r="G643" s="33">
        <v>0</v>
      </c>
      <c r="H643" s="33">
        <v>0</v>
      </c>
      <c r="I643" s="33">
        <v>0</v>
      </c>
    </row>
    <row r="644" spans="1:9" ht="31.5" hidden="1" x14ac:dyDescent="0.25">
      <c r="A644" s="34" t="s">
        <v>12</v>
      </c>
      <c r="B644" s="28">
        <v>62</v>
      </c>
      <c r="C644" s="131">
        <v>1</v>
      </c>
      <c r="D644" s="132">
        <v>4</v>
      </c>
      <c r="E644" s="31">
        <v>29500</v>
      </c>
      <c r="F644" s="32">
        <v>0</v>
      </c>
      <c r="G644" s="33">
        <f>SUM(G645)</f>
        <v>0</v>
      </c>
      <c r="H644" s="33">
        <f t="shared" ref="H644:I644" si="282">SUM(H645)</f>
        <v>0</v>
      </c>
      <c r="I644" s="33">
        <f t="shared" si="282"/>
        <v>0</v>
      </c>
    </row>
    <row r="645" spans="1:9" ht="31.5" hidden="1" x14ac:dyDescent="0.25">
      <c r="A645" s="27" t="s">
        <v>8</v>
      </c>
      <c r="B645" s="42">
        <v>62</v>
      </c>
      <c r="C645" s="135">
        <v>1</v>
      </c>
      <c r="D645" s="136">
        <v>4</v>
      </c>
      <c r="E645" s="45">
        <v>29500</v>
      </c>
      <c r="F645" s="46">
        <v>500</v>
      </c>
      <c r="G645" s="33">
        <v>0</v>
      </c>
      <c r="H645" s="33">
        <v>0</v>
      </c>
      <c r="I645" s="33">
        <v>0</v>
      </c>
    </row>
    <row r="646" spans="1:9" ht="15.75" hidden="1" x14ac:dyDescent="0.25">
      <c r="A646" s="48" t="s">
        <v>15</v>
      </c>
      <c r="B646" s="42">
        <v>62</v>
      </c>
      <c r="C646" s="135">
        <v>1</v>
      </c>
      <c r="D646" s="136">
        <v>11</v>
      </c>
      <c r="E646" s="45">
        <v>0</v>
      </c>
      <c r="F646" s="46">
        <v>0</v>
      </c>
      <c r="G646" s="33">
        <f>SUM(G647)</f>
        <v>0</v>
      </c>
      <c r="H646" s="33">
        <f t="shared" ref="H646:I647" si="283">SUM(H647)</f>
        <v>0</v>
      </c>
      <c r="I646" s="33">
        <f t="shared" si="283"/>
        <v>0</v>
      </c>
    </row>
    <row r="647" spans="1:9" ht="31.5" hidden="1" x14ac:dyDescent="0.25">
      <c r="A647" s="48" t="s">
        <v>16</v>
      </c>
      <c r="B647" s="42">
        <v>62</v>
      </c>
      <c r="C647" s="135">
        <v>1</v>
      </c>
      <c r="D647" s="136">
        <v>11</v>
      </c>
      <c r="E647" s="45">
        <v>700500</v>
      </c>
      <c r="F647" s="46">
        <v>0</v>
      </c>
      <c r="G647" s="33">
        <f>SUM(G648)</f>
        <v>0</v>
      </c>
      <c r="H647" s="33">
        <f t="shared" si="283"/>
        <v>0</v>
      </c>
      <c r="I647" s="33">
        <f t="shared" si="283"/>
        <v>0</v>
      </c>
    </row>
    <row r="648" spans="1:9" ht="15.75" hidden="1" x14ac:dyDescent="0.25">
      <c r="A648" s="27" t="s">
        <v>17</v>
      </c>
      <c r="B648" s="28">
        <v>62</v>
      </c>
      <c r="C648" s="131">
        <v>1</v>
      </c>
      <c r="D648" s="132">
        <v>11</v>
      </c>
      <c r="E648" s="31">
        <v>700500</v>
      </c>
      <c r="F648" s="32">
        <v>13</v>
      </c>
      <c r="G648" s="33">
        <v>0</v>
      </c>
      <c r="H648" s="33">
        <v>0</v>
      </c>
      <c r="I648" s="33">
        <v>0</v>
      </c>
    </row>
    <row r="649" spans="1:9" s="59" customFormat="1" ht="15.75" hidden="1" x14ac:dyDescent="0.25">
      <c r="A649" s="27" t="s">
        <v>18</v>
      </c>
      <c r="B649" s="28">
        <v>62</v>
      </c>
      <c r="C649" s="131">
        <v>1</v>
      </c>
      <c r="D649" s="132">
        <v>13</v>
      </c>
      <c r="E649" s="31">
        <v>0</v>
      </c>
      <c r="F649" s="32">
        <v>0</v>
      </c>
      <c r="G649" s="33">
        <f>SUM(G650+G652)</f>
        <v>0</v>
      </c>
      <c r="H649" s="33">
        <f t="shared" ref="H649:I649" si="284">SUM(H650+H652)</f>
        <v>0</v>
      </c>
      <c r="I649" s="33">
        <f t="shared" si="284"/>
        <v>0</v>
      </c>
    </row>
    <row r="650" spans="1:9" ht="31.5" hidden="1" x14ac:dyDescent="0.25">
      <c r="A650" s="27" t="s">
        <v>19</v>
      </c>
      <c r="B650" s="28">
        <v>62</v>
      </c>
      <c r="C650" s="131">
        <v>1</v>
      </c>
      <c r="D650" s="132">
        <v>13</v>
      </c>
      <c r="E650" s="31">
        <v>29900</v>
      </c>
      <c r="F650" s="32">
        <v>0</v>
      </c>
      <c r="G650" s="33">
        <f>SUM(G651)</f>
        <v>0</v>
      </c>
      <c r="H650" s="33">
        <f t="shared" ref="H650:I650" si="285">SUM(H651)</f>
        <v>0</v>
      </c>
      <c r="I650" s="33">
        <f t="shared" si="285"/>
        <v>0</v>
      </c>
    </row>
    <row r="651" spans="1:9" ht="31.5" hidden="1" x14ac:dyDescent="0.25">
      <c r="A651" s="27" t="s">
        <v>8</v>
      </c>
      <c r="B651" s="28">
        <v>62</v>
      </c>
      <c r="C651" s="131">
        <v>1</v>
      </c>
      <c r="D651" s="132">
        <v>13</v>
      </c>
      <c r="E651" s="31">
        <v>29900</v>
      </c>
      <c r="F651" s="32">
        <v>500</v>
      </c>
      <c r="G651" s="33">
        <v>0</v>
      </c>
      <c r="H651" s="33">
        <v>0</v>
      </c>
      <c r="I651" s="33">
        <v>0</v>
      </c>
    </row>
    <row r="652" spans="1:9" ht="15.75" hidden="1" x14ac:dyDescent="0.25">
      <c r="A652" s="27" t="s">
        <v>17</v>
      </c>
      <c r="B652" s="28">
        <v>62</v>
      </c>
      <c r="C652" s="131">
        <v>1</v>
      </c>
      <c r="D652" s="132">
        <v>13</v>
      </c>
      <c r="E652" s="31">
        <v>920000</v>
      </c>
      <c r="F652" s="32">
        <v>0</v>
      </c>
      <c r="G652" s="33">
        <f>SUM(G653)</f>
        <v>0</v>
      </c>
      <c r="H652" s="33">
        <f t="shared" ref="H652:I652" si="286">SUM(H653)</f>
        <v>0</v>
      </c>
      <c r="I652" s="33">
        <f t="shared" si="286"/>
        <v>0</v>
      </c>
    </row>
    <row r="653" spans="1:9" ht="31.5" hidden="1" x14ac:dyDescent="0.25">
      <c r="A653" s="27" t="s">
        <v>8</v>
      </c>
      <c r="B653" s="28">
        <v>62</v>
      </c>
      <c r="C653" s="131">
        <v>1</v>
      </c>
      <c r="D653" s="132">
        <v>13</v>
      </c>
      <c r="E653" s="31">
        <v>920000</v>
      </c>
      <c r="F653" s="32">
        <v>500</v>
      </c>
      <c r="G653" s="33">
        <v>0</v>
      </c>
      <c r="H653" s="33">
        <v>0</v>
      </c>
      <c r="I653" s="33">
        <v>0</v>
      </c>
    </row>
    <row r="654" spans="1:9" s="10" customFormat="1" ht="15.75" hidden="1" x14ac:dyDescent="0.25">
      <c r="A654" s="50" t="s">
        <v>78</v>
      </c>
      <c r="B654" s="51">
        <v>62</v>
      </c>
      <c r="C654" s="137">
        <v>2</v>
      </c>
      <c r="D654" s="138">
        <v>0</v>
      </c>
      <c r="E654" s="54">
        <v>0</v>
      </c>
      <c r="F654" s="55">
        <v>0</v>
      </c>
      <c r="G654" s="56">
        <f>SUM(G655)</f>
        <v>0</v>
      </c>
      <c r="H654" s="56">
        <f t="shared" ref="H654:I656" si="287">SUM(H655)</f>
        <v>0</v>
      </c>
      <c r="I654" s="56">
        <f t="shared" si="287"/>
        <v>0</v>
      </c>
    </row>
    <row r="655" spans="1:9" ht="35.25" hidden="1" customHeight="1" x14ac:dyDescent="0.25">
      <c r="A655" s="34" t="s">
        <v>79</v>
      </c>
      <c r="B655" s="28">
        <v>62</v>
      </c>
      <c r="C655" s="131">
        <v>2</v>
      </c>
      <c r="D655" s="132">
        <v>3</v>
      </c>
      <c r="E655" s="31">
        <v>0</v>
      </c>
      <c r="F655" s="32">
        <v>0</v>
      </c>
      <c r="G655" s="33">
        <f>SUM(G656)</f>
        <v>0</v>
      </c>
      <c r="H655" s="33">
        <f t="shared" si="287"/>
        <v>0</v>
      </c>
      <c r="I655" s="33">
        <f t="shared" si="287"/>
        <v>0</v>
      </c>
    </row>
    <row r="656" spans="1:9" ht="47.25" hidden="1" x14ac:dyDescent="0.25">
      <c r="A656" s="34" t="s">
        <v>195</v>
      </c>
      <c r="B656" s="28">
        <v>62</v>
      </c>
      <c r="C656" s="131">
        <v>2</v>
      </c>
      <c r="D656" s="132">
        <v>3</v>
      </c>
      <c r="E656" s="31">
        <v>13600</v>
      </c>
      <c r="F656" s="32">
        <v>0</v>
      </c>
      <c r="G656" s="33">
        <f>SUM(G657)</f>
        <v>0</v>
      </c>
      <c r="H656" s="33">
        <f t="shared" si="287"/>
        <v>0</v>
      </c>
      <c r="I656" s="33">
        <f t="shared" si="287"/>
        <v>0</v>
      </c>
    </row>
    <row r="657" spans="1:9" ht="31.5" hidden="1" x14ac:dyDescent="0.25">
      <c r="A657" s="27" t="s">
        <v>8</v>
      </c>
      <c r="B657" s="28">
        <v>62</v>
      </c>
      <c r="C657" s="131">
        <v>2</v>
      </c>
      <c r="D657" s="132">
        <v>3</v>
      </c>
      <c r="E657" s="31">
        <v>13600</v>
      </c>
      <c r="F657" s="32">
        <v>500</v>
      </c>
      <c r="G657" s="47"/>
      <c r="H657" s="47"/>
      <c r="I657" s="47"/>
    </row>
    <row r="658" spans="1:9" s="10" customFormat="1" ht="15.75" hidden="1" x14ac:dyDescent="0.25">
      <c r="A658" s="50" t="s">
        <v>23</v>
      </c>
      <c r="B658" s="51">
        <v>62</v>
      </c>
      <c r="C658" s="137">
        <v>5</v>
      </c>
      <c r="D658" s="138">
        <v>0</v>
      </c>
      <c r="E658" s="54">
        <v>0</v>
      </c>
      <c r="F658" s="55">
        <v>0</v>
      </c>
      <c r="G658" s="56">
        <f>SUM(G659)</f>
        <v>0</v>
      </c>
      <c r="H658" s="56">
        <f t="shared" ref="H658:I658" si="288">SUM(H659)</f>
        <v>0</v>
      </c>
      <c r="I658" s="56">
        <f t="shared" si="288"/>
        <v>0</v>
      </c>
    </row>
    <row r="659" spans="1:9" ht="15.75" hidden="1" x14ac:dyDescent="0.25">
      <c r="A659" s="34" t="s">
        <v>24</v>
      </c>
      <c r="B659" s="28">
        <v>62</v>
      </c>
      <c r="C659" s="131">
        <v>5</v>
      </c>
      <c r="D659" s="132">
        <v>3</v>
      </c>
      <c r="E659" s="31">
        <v>0</v>
      </c>
      <c r="F659" s="32">
        <v>0</v>
      </c>
      <c r="G659" s="47">
        <f>SUM(G660+G662+G664+G666)</f>
        <v>0</v>
      </c>
      <c r="H659" s="47">
        <f t="shared" ref="H659:I659" si="289">SUM(H660+H662+H664+H666)</f>
        <v>0</v>
      </c>
      <c r="I659" s="47">
        <f t="shared" si="289"/>
        <v>0</v>
      </c>
    </row>
    <row r="660" spans="1:9" ht="15.75" hidden="1" x14ac:dyDescent="0.25">
      <c r="A660" s="34" t="s">
        <v>25</v>
      </c>
      <c r="B660" s="28">
        <v>62</v>
      </c>
      <c r="C660" s="131">
        <v>5</v>
      </c>
      <c r="D660" s="132">
        <v>3</v>
      </c>
      <c r="E660" s="31">
        <v>6000100</v>
      </c>
      <c r="F660" s="32">
        <v>0</v>
      </c>
      <c r="G660" s="47">
        <f>SUM(G661)</f>
        <v>0</v>
      </c>
      <c r="H660" s="47">
        <f t="shared" ref="H660:I660" si="290">SUM(H661)</f>
        <v>0</v>
      </c>
      <c r="I660" s="47">
        <f t="shared" si="290"/>
        <v>0</v>
      </c>
    </row>
    <row r="661" spans="1:9" ht="31.5" hidden="1" x14ac:dyDescent="0.25">
      <c r="A661" s="27" t="s">
        <v>8</v>
      </c>
      <c r="B661" s="28">
        <v>62</v>
      </c>
      <c r="C661" s="131">
        <v>5</v>
      </c>
      <c r="D661" s="132">
        <v>3</v>
      </c>
      <c r="E661" s="31">
        <v>6000100</v>
      </c>
      <c r="F661" s="32">
        <v>500</v>
      </c>
      <c r="G661" s="47">
        <v>0</v>
      </c>
      <c r="H661" s="47">
        <v>0</v>
      </c>
      <c r="I661" s="47">
        <v>0</v>
      </c>
    </row>
    <row r="662" spans="1:9" ht="15.75" hidden="1" x14ac:dyDescent="0.25">
      <c r="A662" s="27" t="s">
        <v>26</v>
      </c>
      <c r="B662" s="28">
        <v>62</v>
      </c>
      <c r="C662" s="131">
        <v>5</v>
      </c>
      <c r="D662" s="132">
        <v>3</v>
      </c>
      <c r="E662" s="31">
        <v>6000300</v>
      </c>
      <c r="F662" s="32">
        <v>0</v>
      </c>
      <c r="G662" s="47">
        <f>SUM(G663)</f>
        <v>0</v>
      </c>
      <c r="H662" s="47">
        <f t="shared" ref="H662:I662" si="291">SUM(H663)</f>
        <v>0</v>
      </c>
      <c r="I662" s="47">
        <f t="shared" si="291"/>
        <v>0</v>
      </c>
    </row>
    <row r="663" spans="1:9" ht="31.5" hidden="1" x14ac:dyDescent="0.25">
      <c r="A663" s="27" t="s">
        <v>8</v>
      </c>
      <c r="B663" s="28">
        <v>62</v>
      </c>
      <c r="C663" s="131">
        <v>5</v>
      </c>
      <c r="D663" s="132">
        <v>3</v>
      </c>
      <c r="E663" s="31">
        <v>6000300</v>
      </c>
      <c r="F663" s="32">
        <v>500</v>
      </c>
      <c r="G663" s="47">
        <v>0</v>
      </c>
      <c r="H663" s="47">
        <v>0</v>
      </c>
      <c r="I663" s="47">
        <v>0</v>
      </c>
    </row>
    <row r="664" spans="1:9" ht="31.5" hidden="1" x14ac:dyDescent="0.25">
      <c r="A664" s="27" t="s">
        <v>27</v>
      </c>
      <c r="B664" s="28">
        <v>62</v>
      </c>
      <c r="C664" s="131">
        <v>5</v>
      </c>
      <c r="D664" s="132">
        <v>3</v>
      </c>
      <c r="E664" s="31">
        <v>6000400</v>
      </c>
      <c r="F664" s="32">
        <v>0</v>
      </c>
      <c r="G664" s="47">
        <f>SUM(G665)</f>
        <v>0</v>
      </c>
      <c r="H664" s="47">
        <f t="shared" ref="H664:I664" si="292">SUM(H665)</f>
        <v>0</v>
      </c>
      <c r="I664" s="47">
        <f t="shared" si="292"/>
        <v>0</v>
      </c>
    </row>
    <row r="665" spans="1:9" ht="31.5" hidden="1" x14ac:dyDescent="0.25">
      <c r="A665" s="27" t="s">
        <v>8</v>
      </c>
      <c r="B665" s="28">
        <v>62</v>
      </c>
      <c r="C665" s="131">
        <v>5</v>
      </c>
      <c r="D665" s="132">
        <v>3</v>
      </c>
      <c r="E665" s="31">
        <v>6000400</v>
      </c>
      <c r="F665" s="32">
        <v>500</v>
      </c>
      <c r="G665" s="47">
        <v>0</v>
      </c>
      <c r="H665" s="47">
        <v>0</v>
      </c>
      <c r="I665" s="47">
        <v>0</v>
      </c>
    </row>
    <row r="666" spans="1:9" ht="31.5" hidden="1" x14ac:dyDescent="0.25">
      <c r="A666" s="27" t="s">
        <v>28</v>
      </c>
      <c r="B666" s="28">
        <v>62</v>
      </c>
      <c r="C666" s="131">
        <v>5</v>
      </c>
      <c r="D666" s="132">
        <v>3</v>
      </c>
      <c r="E666" s="31">
        <v>6000500</v>
      </c>
      <c r="F666" s="32">
        <v>0</v>
      </c>
      <c r="G666" s="47">
        <f>SUM(G667)</f>
        <v>0</v>
      </c>
      <c r="H666" s="47">
        <f t="shared" ref="H666:I666" si="293">SUM(H667)</f>
        <v>0</v>
      </c>
      <c r="I666" s="47">
        <f t="shared" si="293"/>
        <v>0</v>
      </c>
    </row>
    <row r="667" spans="1:9" ht="31.5" hidden="1" x14ac:dyDescent="0.25">
      <c r="A667" s="27" t="s">
        <v>8</v>
      </c>
      <c r="B667" s="28">
        <v>62</v>
      </c>
      <c r="C667" s="131">
        <v>5</v>
      </c>
      <c r="D667" s="132">
        <v>3</v>
      </c>
      <c r="E667" s="31">
        <v>6000500</v>
      </c>
      <c r="F667" s="32">
        <v>500</v>
      </c>
      <c r="G667" s="47">
        <v>0</v>
      </c>
      <c r="H667" s="47">
        <v>0</v>
      </c>
      <c r="I667" s="47">
        <v>0</v>
      </c>
    </row>
    <row r="668" spans="1:9" s="10" customFormat="1" ht="15.75" hidden="1" x14ac:dyDescent="0.25">
      <c r="A668" s="50" t="s">
        <v>75</v>
      </c>
      <c r="B668" s="51">
        <v>62</v>
      </c>
      <c r="C668" s="137">
        <v>14</v>
      </c>
      <c r="D668" s="138">
        <v>0</v>
      </c>
      <c r="E668" s="54">
        <v>0</v>
      </c>
      <c r="F668" s="55">
        <v>0</v>
      </c>
      <c r="G668" s="56">
        <f>SUM(G669)</f>
        <v>0</v>
      </c>
      <c r="H668" s="56">
        <f t="shared" ref="H668:I670" si="294">SUM(H669)</f>
        <v>0</v>
      </c>
      <c r="I668" s="56">
        <f t="shared" si="294"/>
        <v>0</v>
      </c>
    </row>
    <row r="669" spans="1:9" ht="63" hidden="1" x14ac:dyDescent="0.25">
      <c r="A669" s="34" t="s">
        <v>13</v>
      </c>
      <c r="B669" s="28">
        <v>62</v>
      </c>
      <c r="C669" s="131">
        <v>14</v>
      </c>
      <c r="D669" s="132">
        <v>3</v>
      </c>
      <c r="E669" s="31">
        <v>0</v>
      </c>
      <c r="F669" s="32">
        <v>0</v>
      </c>
      <c r="G669" s="47">
        <f>SUM(G670)</f>
        <v>0</v>
      </c>
      <c r="H669" s="47">
        <f t="shared" si="294"/>
        <v>0</v>
      </c>
      <c r="I669" s="47">
        <f t="shared" si="294"/>
        <v>0</v>
      </c>
    </row>
    <row r="670" spans="1:9" ht="94.5" hidden="1" x14ac:dyDescent="0.25">
      <c r="A670" s="27" t="s">
        <v>14</v>
      </c>
      <c r="B670" s="28">
        <v>62</v>
      </c>
      <c r="C670" s="131">
        <v>14</v>
      </c>
      <c r="D670" s="132">
        <v>3</v>
      </c>
      <c r="E670" s="31">
        <v>5210600</v>
      </c>
      <c r="F670" s="32">
        <v>0</v>
      </c>
      <c r="G670" s="47">
        <f>SUM(G671)</f>
        <v>0</v>
      </c>
      <c r="H670" s="47">
        <f t="shared" si="294"/>
        <v>0</v>
      </c>
      <c r="I670" s="47">
        <f t="shared" si="294"/>
        <v>0</v>
      </c>
    </row>
    <row r="671" spans="1:9" ht="15.75" hidden="1" x14ac:dyDescent="0.25">
      <c r="A671" s="27" t="s">
        <v>32</v>
      </c>
      <c r="B671" s="28">
        <v>62</v>
      </c>
      <c r="C671" s="131">
        <v>14</v>
      </c>
      <c r="D671" s="132">
        <v>3</v>
      </c>
      <c r="E671" s="31">
        <v>5210600</v>
      </c>
      <c r="F671" s="32">
        <v>17</v>
      </c>
      <c r="G671" s="33">
        <v>0</v>
      </c>
      <c r="H671" s="33">
        <v>0</v>
      </c>
      <c r="I671" s="33">
        <v>0</v>
      </c>
    </row>
    <row r="672" spans="1:9" ht="35.25" hidden="1" customHeight="1" x14ac:dyDescent="0.25">
      <c r="A672" s="414" t="s">
        <v>132</v>
      </c>
      <c r="B672" s="415"/>
      <c r="C672" s="415"/>
      <c r="D672" s="415"/>
      <c r="E672" s="415"/>
      <c r="F672" s="416"/>
      <c r="G672" s="2">
        <f>SUM(G673+G690+G694+G704)</f>
        <v>0</v>
      </c>
      <c r="H672" s="2">
        <f t="shared" ref="H672:I672" si="295">SUM(H673+H690+H694+H704)</f>
        <v>0</v>
      </c>
      <c r="I672" s="2">
        <f t="shared" si="295"/>
        <v>0</v>
      </c>
    </row>
    <row r="673" spans="1:9" s="10" customFormat="1" ht="15.75" hidden="1" x14ac:dyDescent="0.25">
      <c r="A673" s="3" t="s">
        <v>5</v>
      </c>
      <c r="B673" s="4">
        <v>63</v>
      </c>
      <c r="C673" s="125">
        <v>1</v>
      </c>
      <c r="D673" s="126">
        <v>0</v>
      </c>
      <c r="E673" s="7">
        <v>0</v>
      </c>
      <c r="F673" s="8">
        <v>0</v>
      </c>
      <c r="G673" s="9">
        <f>SUM(G674+G677+G682+G685)</f>
        <v>0</v>
      </c>
      <c r="H673" s="9">
        <f t="shared" ref="H673:I673" si="296">SUM(H674+H677+H682+H685)</f>
        <v>0</v>
      </c>
      <c r="I673" s="9">
        <f t="shared" si="296"/>
        <v>0</v>
      </c>
    </row>
    <row r="674" spans="1:9" s="18" customFormat="1" ht="35.25" hidden="1" customHeight="1" x14ac:dyDescent="0.25">
      <c r="A674" s="11" t="s">
        <v>6</v>
      </c>
      <c r="B674" s="12">
        <v>63</v>
      </c>
      <c r="C674" s="127">
        <v>1</v>
      </c>
      <c r="D674" s="128">
        <v>2</v>
      </c>
      <c r="E674" s="15">
        <v>0</v>
      </c>
      <c r="F674" s="16">
        <v>0</v>
      </c>
      <c r="G674" s="17">
        <f>SUM(G675)</f>
        <v>0</v>
      </c>
      <c r="H674" s="17">
        <f t="shared" ref="H674:I675" si="297">SUM(H675)</f>
        <v>0</v>
      </c>
      <c r="I674" s="17">
        <f t="shared" si="297"/>
        <v>0</v>
      </c>
    </row>
    <row r="675" spans="1:9" ht="15.75" hidden="1" x14ac:dyDescent="0.25">
      <c r="A675" s="11" t="s">
        <v>7</v>
      </c>
      <c r="B675" s="12">
        <v>63</v>
      </c>
      <c r="C675" s="127">
        <v>1</v>
      </c>
      <c r="D675" s="128">
        <v>2</v>
      </c>
      <c r="E675" s="15">
        <v>20300</v>
      </c>
      <c r="F675" s="16">
        <v>0</v>
      </c>
      <c r="G675" s="17">
        <f>SUM(G676)</f>
        <v>0</v>
      </c>
      <c r="H675" s="17">
        <f t="shared" si="297"/>
        <v>0</v>
      </c>
      <c r="I675" s="17">
        <f t="shared" si="297"/>
        <v>0</v>
      </c>
    </row>
    <row r="676" spans="1:9" ht="31.5" hidden="1" x14ac:dyDescent="0.25">
      <c r="A676" s="27" t="s">
        <v>8</v>
      </c>
      <c r="B676" s="28">
        <v>63</v>
      </c>
      <c r="C676" s="131">
        <v>1</v>
      </c>
      <c r="D676" s="132">
        <v>2</v>
      </c>
      <c r="E676" s="31">
        <v>20300</v>
      </c>
      <c r="F676" s="32">
        <v>500</v>
      </c>
      <c r="G676" s="33">
        <v>0</v>
      </c>
      <c r="H676" s="33">
        <v>0</v>
      </c>
      <c r="I676" s="33">
        <v>0</v>
      </c>
    </row>
    <row r="677" spans="1:9" ht="94.5" hidden="1" x14ac:dyDescent="0.25">
      <c r="A677" s="34" t="s">
        <v>9</v>
      </c>
      <c r="B677" s="28">
        <v>63</v>
      </c>
      <c r="C677" s="131">
        <v>1</v>
      </c>
      <c r="D677" s="132">
        <v>4</v>
      </c>
      <c r="E677" s="31">
        <v>0</v>
      </c>
      <c r="F677" s="32">
        <v>0</v>
      </c>
      <c r="G677" s="33">
        <f>SUM(G678+G680)</f>
        <v>0</v>
      </c>
      <c r="H677" s="33">
        <f t="shared" ref="H677:I677" si="298">SUM(H678+H680)</f>
        <v>0</v>
      </c>
      <c r="I677" s="33">
        <f t="shared" si="298"/>
        <v>0</v>
      </c>
    </row>
    <row r="678" spans="1:9" ht="15.75" hidden="1" x14ac:dyDescent="0.25">
      <c r="A678" s="34" t="s">
        <v>11</v>
      </c>
      <c r="B678" s="28">
        <v>63</v>
      </c>
      <c r="C678" s="131">
        <v>1</v>
      </c>
      <c r="D678" s="132">
        <v>4</v>
      </c>
      <c r="E678" s="31">
        <v>20400</v>
      </c>
      <c r="F678" s="32">
        <v>0</v>
      </c>
      <c r="G678" s="33">
        <f>SUM(G679)</f>
        <v>0</v>
      </c>
      <c r="H678" s="33">
        <f t="shared" ref="H678:I678" si="299">SUM(H679)</f>
        <v>0</v>
      </c>
      <c r="I678" s="33">
        <f t="shared" si="299"/>
        <v>0</v>
      </c>
    </row>
    <row r="679" spans="1:9" ht="31.5" hidden="1" x14ac:dyDescent="0.25">
      <c r="A679" s="27" t="s">
        <v>8</v>
      </c>
      <c r="B679" s="28">
        <v>63</v>
      </c>
      <c r="C679" s="131">
        <v>1</v>
      </c>
      <c r="D679" s="132">
        <v>4</v>
      </c>
      <c r="E679" s="31">
        <v>20400</v>
      </c>
      <c r="F679" s="32">
        <v>500</v>
      </c>
      <c r="G679" s="33">
        <v>0</v>
      </c>
      <c r="H679" s="33">
        <v>0</v>
      </c>
      <c r="I679" s="33">
        <v>0</v>
      </c>
    </row>
    <row r="680" spans="1:9" ht="31.5" hidden="1" x14ac:dyDescent="0.25">
      <c r="A680" s="34" t="s">
        <v>12</v>
      </c>
      <c r="B680" s="28">
        <v>63</v>
      </c>
      <c r="C680" s="131">
        <v>1</v>
      </c>
      <c r="D680" s="132">
        <v>4</v>
      </c>
      <c r="E680" s="31">
        <v>29500</v>
      </c>
      <c r="F680" s="32">
        <v>0</v>
      </c>
      <c r="G680" s="33">
        <f>SUM(G681)</f>
        <v>0</v>
      </c>
      <c r="H680" s="33">
        <f t="shared" ref="H680:I680" si="300">SUM(H681)</f>
        <v>0</v>
      </c>
      <c r="I680" s="33">
        <f t="shared" si="300"/>
        <v>0</v>
      </c>
    </row>
    <row r="681" spans="1:9" ht="31.5" hidden="1" x14ac:dyDescent="0.25">
      <c r="A681" s="27" t="s">
        <v>8</v>
      </c>
      <c r="B681" s="42">
        <v>63</v>
      </c>
      <c r="C681" s="135">
        <v>1</v>
      </c>
      <c r="D681" s="136">
        <v>4</v>
      </c>
      <c r="E681" s="45">
        <v>29500</v>
      </c>
      <c r="F681" s="46">
        <v>500</v>
      </c>
      <c r="G681" s="33">
        <v>0</v>
      </c>
      <c r="H681" s="33">
        <v>0</v>
      </c>
      <c r="I681" s="33">
        <v>0</v>
      </c>
    </row>
    <row r="682" spans="1:9" ht="15.75" hidden="1" x14ac:dyDescent="0.25">
      <c r="A682" s="48" t="s">
        <v>15</v>
      </c>
      <c r="B682" s="42">
        <v>63</v>
      </c>
      <c r="C682" s="135">
        <v>1</v>
      </c>
      <c r="D682" s="136">
        <v>11</v>
      </c>
      <c r="E682" s="45">
        <v>0</v>
      </c>
      <c r="F682" s="46">
        <v>0</v>
      </c>
      <c r="G682" s="33">
        <f>SUM(G683)</f>
        <v>0</v>
      </c>
      <c r="H682" s="33">
        <f t="shared" ref="H682:I683" si="301">SUM(H683)</f>
        <v>0</v>
      </c>
      <c r="I682" s="33">
        <f t="shared" si="301"/>
        <v>0</v>
      </c>
    </row>
    <row r="683" spans="1:9" ht="31.5" hidden="1" x14ac:dyDescent="0.25">
      <c r="A683" s="48" t="s">
        <v>16</v>
      </c>
      <c r="B683" s="42">
        <v>63</v>
      </c>
      <c r="C683" s="135">
        <v>1</v>
      </c>
      <c r="D683" s="136">
        <v>11</v>
      </c>
      <c r="E683" s="45">
        <v>700500</v>
      </c>
      <c r="F683" s="46">
        <v>0</v>
      </c>
      <c r="G683" s="33">
        <f>SUM(G684)</f>
        <v>0</v>
      </c>
      <c r="H683" s="33">
        <f t="shared" si="301"/>
        <v>0</v>
      </c>
      <c r="I683" s="33">
        <f t="shared" si="301"/>
        <v>0</v>
      </c>
    </row>
    <row r="684" spans="1:9" ht="15.75" hidden="1" x14ac:dyDescent="0.25">
      <c r="A684" s="27" t="s">
        <v>17</v>
      </c>
      <c r="B684" s="28">
        <v>63</v>
      </c>
      <c r="C684" s="131">
        <v>1</v>
      </c>
      <c r="D684" s="132">
        <v>11</v>
      </c>
      <c r="E684" s="31">
        <v>700500</v>
      </c>
      <c r="F684" s="32">
        <v>13</v>
      </c>
      <c r="G684" s="33">
        <v>0</v>
      </c>
      <c r="H684" s="33">
        <v>0</v>
      </c>
      <c r="I684" s="33">
        <v>0</v>
      </c>
    </row>
    <row r="685" spans="1:9" s="59" customFormat="1" ht="15.75" hidden="1" x14ac:dyDescent="0.25">
      <c r="A685" s="27" t="s">
        <v>18</v>
      </c>
      <c r="B685" s="28">
        <v>63</v>
      </c>
      <c r="C685" s="131">
        <v>1</v>
      </c>
      <c r="D685" s="132">
        <v>13</v>
      </c>
      <c r="E685" s="31">
        <v>0</v>
      </c>
      <c r="F685" s="32">
        <v>0</v>
      </c>
      <c r="G685" s="33">
        <f>SUM(G686+G688)</f>
        <v>0</v>
      </c>
      <c r="H685" s="33">
        <f t="shared" ref="H685:I685" si="302">SUM(H686+H688)</f>
        <v>0</v>
      </c>
      <c r="I685" s="33">
        <f t="shared" si="302"/>
        <v>0</v>
      </c>
    </row>
    <row r="686" spans="1:9" ht="31.5" hidden="1" x14ac:dyDescent="0.25">
      <c r="A686" s="27" t="s">
        <v>19</v>
      </c>
      <c r="B686" s="28">
        <v>63</v>
      </c>
      <c r="C686" s="131">
        <v>1</v>
      </c>
      <c r="D686" s="132">
        <v>13</v>
      </c>
      <c r="E686" s="31">
        <v>29900</v>
      </c>
      <c r="F686" s="32">
        <v>0</v>
      </c>
      <c r="G686" s="33">
        <f>SUM(G687)</f>
        <v>0</v>
      </c>
      <c r="H686" s="33">
        <f t="shared" ref="H686:I686" si="303">SUM(H687)</f>
        <v>0</v>
      </c>
      <c r="I686" s="33">
        <f t="shared" si="303"/>
        <v>0</v>
      </c>
    </row>
    <row r="687" spans="1:9" ht="31.5" hidden="1" x14ac:dyDescent="0.25">
      <c r="A687" s="27" t="s">
        <v>8</v>
      </c>
      <c r="B687" s="28">
        <v>63</v>
      </c>
      <c r="C687" s="131">
        <v>1</v>
      </c>
      <c r="D687" s="132">
        <v>13</v>
      </c>
      <c r="E687" s="31">
        <v>29900</v>
      </c>
      <c r="F687" s="32">
        <v>500</v>
      </c>
      <c r="G687" s="33">
        <v>0</v>
      </c>
      <c r="H687" s="33">
        <v>0</v>
      </c>
      <c r="I687" s="33">
        <v>0</v>
      </c>
    </row>
    <row r="688" spans="1:9" ht="15.75" hidden="1" x14ac:dyDescent="0.25">
      <c r="A688" s="27" t="s">
        <v>17</v>
      </c>
      <c r="B688" s="28">
        <v>63</v>
      </c>
      <c r="C688" s="131">
        <v>1</v>
      </c>
      <c r="D688" s="132">
        <v>13</v>
      </c>
      <c r="E688" s="31">
        <v>920000</v>
      </c>
      <c r="F688" s="32">
        <v>0</v>
      </c>
      <c r="G688" s="33">
        <f>SUM(G689)</f>
        <v>0</v>
      </c>
      <c r="H688" s="33">
        <f t="shared" ref="H688:I688" si="304">SUM(H689)</f>
        <v>0</v>
      </c>
      <c r="I688" s="33">
        <f t="shared" si="304"/>
        <v>0</v>
      </c>
    </row>
    <row r="689" spans="1:9" ht="31.5" hidden="1" x14ac:dyDescent="0.25">
      <c r="A689" s="27" t="s">
        <v>8</v>
      </c>
      <c r="B689" s="28">
        <v>63</v>
      </c>
      <c r="C689" s="131">
        <v>1</v>
      </c>
      <c r="D689" s="132">
        <v>13</v>
      </c>
      <c r="E689" s="31">
        <v>920000</v>
      </c>
      <c r="F689" s="32">
        <v>500</v>
      </c>
      <c r="G689" s="33">
        <v>0</v>
      </c>
      <c r="H689" s="33">
        <v>0</v>
      </c>
      <c r="I689" s="33">
        <v>0</v>
      </c>
    </row>
    <row r="690" spans="1:9" s="10" customFormat="1" ht="15.75" hidden="1" x14ac:dyDescent="0.25">
      <c r="A690" s="50" t="s">
        <v>78</v>
      </c>
      <c r="B690" s="51">
        <v>63</v>
      </c>
      <c r="C690" s="137">
        <v>2</v>
      </c>
      <c r="D690" s="138">
        <v>0</v>
      </c>
      <c r="E690" s="54">
        <v>0</v>
      </c>
      <c r="F690" s="55">
        <v>0</v>
      </c>
      <c r="G690" s="56">
        <f>SUM(G691)</f>
        <v>0</v>
      </c>
      <c r="H690" s="56">
        <f t="shared" ref="H690:I692" si="305">SUM(H691)</f>
        <v>0</v>
      </c>
      <c r="I690" s="56">
        <f t="shared" si="305"/>
        <v>0</v>
      </c>
    </row>
    <row r="691" spans="1:9" ht="35.25" hidden="1" customHeight="1" x14ac:dyDescent="0.25">
      <c r="A691" s="34" t="s">
        <v>79</v>
      </c>
      <c r="B691" s="28">
        <v>63</v>
      </c>
      <c r="C691" s="131">
        <v>2</v>
      </c>
      <c r="D691" s="132">
        <v>3</v>
      </c>
      <c r="E691" s="31">
        <v>0</v>
      </c>
      <c r="F691" s="32">
        <v>0</v>
      </c>
      <c r="G691" s="33">
        <f>SUM(G692)</f>
        <v>0</v>
      </c>
      <c r="H691" s="33">
        <f t="shared" si="305"/>
        <v>0</v>
      </c>
      <c r="I691" s="33">
        <f t="shared" si="305"/>
        <v>0</v>
      </c>
    </row>
    <row r="692" spans="1:9" ht="47.25" hidden="1" x14ac:dyDescent="0.25">
      <c r="A692" s="34" t="s">
        <v>195</v>
      </c>
      <c r="B692" s="28">
        <v>63</v>
      </c>
      <c r="C692" s="131">
        <v>2</v>
      </c>
      <c r="D692" s="132">
        <v>3</v>
      </c>
      <c r="E692" s="31">
        <v>13600</v>
      </c>
      <c r="F692" s="32">
        <v>0</v>
      </c>
      <c r="G692" s="33">
        <f>SUM(G693)</f>
        <v>0</v>
      </c>
      <c r="H692" s="33">
        <f t="shared" si="305"/>
        <v>0</v>
      </c>
      <c r="I692" s="33">
        <f t="shared" si="305"/>
        <v>0</v>
      </c>
    </row>
    <row r="693" spans="1:9" ht="31.5" hidden="1" x14ac:dyDescent="0.25">
      <c r="A693" s="27" t="s">
        <v>8</v>
      </c>
      <c r="B693" s="28">
        <v>63</v>
      </c>
      <c r="C693" s="131">
        <v>2</v>
      </c>
      <c r="D693" s="132">
        <v>3</v>
      </c>
      <c r="E693" s="31">
        <v>13600</v>
      </c>
      <c r="F693" s="32">
        <v>500</v>
      </c>
      <c r="G693" s="47"/>
      <c r="H693" s="47"/>
      <c r="I693" s="47"/>
    </row>
    <row r="694" spans="1:9" s="10" customFormat="1" ht="15.75" hidden="1" x14ac:dyDescent="0.25">
      <c r="A694" s="50" t="s">
        <v>23</v>
      </c>
      <c r="B694" s="51">
        <v>63</v>
      </c>
      <c r="C694" s="137">
        <v>5</v>
      </c>
      <c r="D694" s="138">
        <v>0</v>
      </c>
      <c r="E694" s="54">
        <v>0</v>
      </c>
      <c r="F694" s="55">
        <v>0</v>
      </c>
      <c r="G694" s="56">
        <f>SUM(G695)</f>
        <v>0</v>
      </c>
      <c r="H694" s="56">
        <f t="shared" ref="H694:I694" si="306">SUM(H695)</f>
        <v>0</v>
      </c>
      <c r="I694" s="56">
        <f t="shared" si="306"/>
        <v>0</v>
      </c>
    </row>
    <row r="695" spans="1:9" ht="15.75" hidden="1" x14ac:dyDescent="0.25">
      <c r="A695" s="34" t="s">
        <v>24</v>
      </c>
      <c r="B695" s="28">
        <v>63</v>
      </c>
      <c r="C695" s="131">
        <v>5</v>
      </c>
      <c r="D695" s="132">
        <v>3</v>
      </c>
      <c r="E695" s="31">
        <v>0</v>
      </c>
      <c r="F695" s="32">
        <v>0</v>
      </c>
      <c r="G695" s="47">
        <f>SUM(G696+G698+G700+G702)</f>
        <v>0</v>
      </c>
      <c r="H695" s="47">
        <f t="shared" ref="H695:I695" si="307">SUM(H696+H698+H700+H702)</f>
        <v>0</v>
      </c>
      <c r="I695" s="47">
        <f t="shared" si="307"/>
        <v>0</v>
      </c>
    </row>
    <row r="696" spans="1:9" ht="15.75" hidden="1" x14ac:dyDescent="0.25">
      <c r="A696" s="34" t="s">
        <v>25</v>
      </c>
      <c r="B696" s="28">
        <v>63</v>
      </c>
      <c r="C696" s="131">
        <v>5</v>
      </c>
      <c r="D696" s="132">
        <v>3</v>
      </c>
      <c r="E696" s="31">
        <v>6000100</v>
      </c>
      <c r="F696" s="32">
        <v>0</v>
      </c>
      <c r="G696" s="47">
        <f>SUM(G697)</f>
        <v>0</v>
      </c>
      <c r="H696" s="47">
        <f t="shared" ref="H696:I696" si="308">SUM(H697)</f>
        <v>0</v>
      </c>
      <c r="I696" s="47">
        <f t="shared" si="308"/>
        <v>0</v>
      </c>
    </row>
    <row r="697" spans="1:9" ht="31.5" hidden="1" x14ac:dyDescent="0.25">
      <c r="A697" s="27" t="s">
        <v>8</v>
      </c>
      <c r="B697" s="28">
        <v>63</v>
      </c>
      <c r="C697" s="131">
        <v>5</v>
      </c>
      <c r="D697" s="132">
        <v>3</v>
      </c>
      <c r="E697" s="31">
        <v>6000100</v>
      </c>
      <c r="F697" s="32">
        <v>500</v>
      </c>
      <c r="G697" s="47">
        <v>0</v>
      </c>
      <c r="H697" s="47">
        <v>0</v>
      </c>
      <c r="I697" s="47">
        <v>0</v>
      </c>
    </row>
    <row r="698" spans="1:9" ht="15.75" hidden="1" x14ac:dyDescent="0.25">
      <c r="A698" s="27" t="s">
        <v>26</v>
      </c>
      <c r="B698" s="28">
        <v>63</v>
      </c>
      <c r="C698" s="131">
        <v>5</v>
      </c>
      <c r="D698" s="132">
        <v>3</v>
      </c>
      <c r="E698" s="31">
        <v>6000300</v>
      </c>
      <c r="F698" s="32">
        <v>0</v>
      </c>
      <c r="G698" s="47">
        <f>SUM(G699)</f>
        <v>0</v>
      </c>
      <c r="H698" s="47">
        <f t="shared" ref="H698:I698" si="309">SUM(H699)</f>
        <v>0</v>
      </c>
      <c r="I698" s="47">
        <f t="shared" si="309"/>
        <v>0</v>
      </c>
    </row>
    <row r="699" spans="1:9" ht="31.5" hidden="1" x14ac:dyDescent="0.25">
      <c r="A699" s="27" t="s">
        <v>8</v>
      </c>
      <c r="B699" s="28">
        <v>63</v>
      </c>
      <c r="C699" s="131">
        <v>5</v>
      </c>
      <c r="D699" s="132">
        <v>3</v>
      </c>
      <c r="E699" s="31">
        <v>6000300</v>
      </c>
      <c r="F699" s="32">
        <v>500</v>
      </c>
      <c r="G699" s="47">
        <v>0</v>
      </c>
      <c r="H699" s="47">
        <v>0</v>
      </c>
      <c r="I699" s="47">
        <v>0</v>
      </c>
    </row>
    <row r="700" spans="1:9" ht="31.5" hidden="1" x14ac:dyDescent="0.25">
      <c r="A700" s="27" t="s">
        <v>27</v>
      </c>
      <c r="B700" s="28">
        <v>63</v>
      </c>
      <c r="C700" s="131">
        <v>5</v>
      </c>
      <c r="D700" s="132">
        <v>3</v>
      </c>
      <c r="E700" s="31">
        <v>6000400</v>
      </c>
      <c r="F700" s="32">
        <v>0</v>
      </c>
      <c r="G700" s="47">
        <f>SUM(G701)</f>
        <v>0</v>
      </c>
      <c r="H700" s="47">
        <f t="shared" ref="H700:I700" si="310">SUM(H701)</f>
        <v>0</v>
      </c>
      <c r="I700" s="47">
        <f t="shared" si="310"/>
        <v>0</v>
      </c>
    </row>
    <row r="701" spans="1:9" ht="31.5" hidden="1" x14ac:dyDescent="0.25">
      <c r="A701" s="27" t="s">
        <v>8</v>
      </c>
      <c r="B701" s="28">
        <v>63</v>
      </c>
      <c r="C701" s="131">
        <v>5</v>
      </c>
      <c r="D701" s="132">
        <v>3</v>
      </c>
      <c r="E701" s="31">
        <v>6000400</v>
      </c>
      <c r="F701" s="32">
        <v>500</v>
      </c>
      <c r="G701" s="47">
        <v>0</v>
      </c>
      <c r="H701" s="47">
        <v>0</v>
      </c>
      <c r="I701" s="47">
        <v>0</v>
      </c>
    </row>
    <row r="702" spans="1:9" ht="31.5" hidden="1" x14ac:dyDescent="0.25">
      <c r="A702" s="27" t="s">
        <v>28</v>
      </c>
      <c r="B702" s="28">
        <v>63</v>
      </c>
      <c r="C702" s="131">
        <v>5</v>
      </c>
      <c r="D702" s="132">
        <v>3</v>
      </c>
      <c r="E702" s="31">
        <v>6000500</v>
      </c>
      <c r="F702" s="32">
        <v>0</v>
      </c>
      <c r="G702" s="47">
        <f>SUM(G703)</f>
        <v>0</v>
      </c>
      <c r="H702" s="47">
        <f t="shared" ref="H702:I702" si="311">SUM(H703)</f>
        <v>0</v>
      </c>
      <c r="I702" s="47">
        <f t="shared" si="311"/>
        <v>0</v>
      </c>
    </row>
    <row r="703" spans="1:9" ht="31.5" hidden="1" x14ac:dyDescent="0.25">
      <c r="A703" s="27" t="s">
        <v>8</v>
      </c>
      <c r="B703" s="28">
        <v>63</v>
      </c>
      <c r="C703" s="131">
        <v>5</v>
      </c>
      <c r="D703" s="132">
        <v>3</v>
      </c>
      <c r="E703" s="31">
        <v>6000500</v>
      </c>
      <c r="F703" s="32">
        <v>500</v>
      </c>
      <c r="G703" s="47">
        <v>0</v>
      </c>
      <c r="H703" s="47">
        <v>0</v>
      </c>
      <c r="I703" s="47">
        <v>0</v>
      </c>
    </row>
    <row r="704" spans="1:9" s="10" customFormat="1" ht="15.75" hidden="1" x14ac:dyDescent="0.25">
      <c r="A704" s="50" t="s">
        <v>75</v>
      </c>
      <c r="B704" s="51">
        <v>63</v>
      </c>
      <c r="C704" s="137">
        <v>14</v>
      </c>
      <c r="D704" s="138">
        <v>0</v>
      </c>
      <c r="E704" s="54">
        <v>0</v>
      </c>
      <c r="F704" s="55">
        <v>0</v>
      </c>
      <c r="G704" s="56">
        <f>SUM(G705)</f>
        <v>0</v>
      </c>
      <c r="H704" s="56">
        <f t="shared" ref="H704:I706" si="312">SUM(H705)</f>
        <v>0</v>
      </c>
      <c r="I704" s="56">
        <f t="shared" si="312"/>
        <v>0</v>
      </c>
    </row>
    <row r="705" spans="1:9" ht="63" hidden="1" x14ac:dyDescent="0.25">
      <c r="A705" s="34" t="s">
        <v>13</v>
      </c>
      <c r="B705" s="28">
        <v>63</v>
      </c>
      <c r="C705" s="131">
        <v>14</v>
      </c>
      <c r="D705" s="132">
        <v>3</v>
      </c>
      <c r="E705" s="31">
        <v>0</v>
      </c>
      <c r="F705" s="32">
        <v>0</v>
      </c>
      <c r="G705" s="47">
        <f>SUM(G706)</f>
        <v>0</v>
      </c>
      <c r="H705" s="47">
        <f t="shared" si="312"/>
        <v>0</v>
      </c>
      <c r="I705" s="47">
        <f t="shared" si="312"/>
        <v>0</v>
      </c>
    </row>
    <row r="706" spans="1:9" ht="94.5" hidden="1" x14ac:dyDescent="0.25">
      <c r="A706" s="27" t="s">
        <v>14</v>
      </c>
      <c r="B706" s="28">
        <v>63</v>
      </c>
      <c r="C706" s="131">
        <v>14</v>
      </c>
      <c r="D706" s="132">
        <v>3</v>
      </c>
      <c r="E706" s="31">
        <v>5210600</v>
      </c>
      <c r="F706" s="32">
        <v>0</v>
      </c>
      <c r="G706" s="47">
        <f>SUM(G707)</f>
        <v>0</v>
      </c>
      <c r="H706" s="47">
        <f t="shared" si="312"/>
        <v>0</v>
      </c>
      <c r="I706" s="47">
        <f t="shared" si="312"/>
        <v>0</v>
      </c>
    </row>
    <row r="707" spans="1:9" ht="15.75" hidden="1" x14ac:dyDescent="0.25">
      <c r="A707" s="27" t="s">
        <v>32</v>
      </c>
      <c r="B707" s="28">
        <v>63</v>
      </c>
      <c r="C707" s="131">
        <v>14</v>
      </c>
      <c r="D707" s="132">
        <v>3</v>
      </c>
      <c r="E707" s="31">
        <v>5210600</v>
      </c>
      <c r="F707" s="32">
        <v>17</v>
      </c>
      <c r="G707" s="33">
        <v>0</v>
      </c>
      <c r="H707" s="33">
        <v>0</v>
      </c>
      <c r="I707" s="33">
        <v>0</v>
      </c>
    </row>
    <row r="708" spans="1:9" ht="35.25" hidden="1" customHeight="1" x14ac:dyDescent="0.25">
      <c r="A708" s="414" t="s">
        <v>133</v>
      </c>
      <c r="B708" s="415"/>
      <c r="C708" s="415"/>
      <c r="D708" s="415"/>
      <c r="E708" s="415"/>
      <c r="F708" s="416"/>
      <c r="G708" s="2">
        <f>SUM(G709+G726+G730+G740)</f>
        <v>0</v>
      </c>
      <c r="H708" s="2">
        <f t="shared" ref="H708:I708" si="313">SUM(H709+H726+H730+H740)</f>
        <v>0</v>
      </c>
      <c r="I708" s="2">
        <f t="shared" si="313"/>
        <v>0</v>
      </c>
    </row>
    <row r="709" spans="1:9" s="10" customFormat="1" ht="15.75" hidden="1" x14ac:dyDescent="0.25">
      <c r="A709" s="3" t="s">
        <v>5</v>
      </c>
      <c r="B709" s="4">
        <v>75</v>
      </c>
      <c r="C709" s="125">
        <v>1</v>
      </c>
      <c r="D709" s="126">
        <v>0</v>
      </c>
      <c r="E709" s="7">
        <v>0</v>
      </c>
      <c r="F709" s="8">
        <v>0</v>
      </c>
      <c r="G709" s="9">
        <f>SUM(G710+G713+G718+G721)</f>
        <v>0</v>
      </c>
      <c r="H709" s="9">
        <f t="shared" ref="H709:I709" si="314">SUM(H710+H713+H718+H721)</f>
        <v>0</v>
      </c>
      <c r="I709" s="9">
        <f t="shared" si="314"/>
        <v>0</v>
      </c>
    </row>
    <row r="710" spans="1:9" s="18" customFormat="1" ht="35.25" hidden="1" customHeight="1" x14ac:dyDescent="0.25">
      <c r="A710" s="11" t="s">
        <v>6</v>
      </c>
      <c r="B710" s="12">
        <v>75</v>
      </c>
      <c r="C710" s="127">
        <v>1</v>
      </c>
      <c r="D710" s="128">
        <v>2</v>
      </c>
      <c r="E710" s="15">
        <v>0</v>
      </c>
      <c r="F710" s="16">
        <v>0</v>
      </c>
      <c r="G710" s="17">
        <f>SUM(G711)</f>
        <v>0</v>
      </c>
      <c r="H710" s="17">
        <f t="shared" ref="H710:I711" si="315">SUM(H711)</f>
        <v>0</v>
      </c>
      <c r="I710" s="17">
        <f t="shared" si="315"/>
        <v>0</v>
      </c>
    </row>
    <row r="711" spans="1:9" ht="15.75" hidden="1" x14ac:dyDescent="0.25">
      <c r="A711" s="11" t="s">
        <v>7</v>
      </c>
      <c r="B711" s="12">
        <v>75</v>
      </c>
      <c r="C711" s="127">
        <v>1</v>
      </c>
      <c r="D711" s="128">
        <v>2</v>
      </c>
      <c r="E711" s="15">
        <v>20300</v>
      </c>
      <c r="F711" s="16">
        <v>0</v>
      </c>
      <c r="G711" s="17">
        <f>SUM(G712)</f>
        <v>0</v>
      </c>
      <c r="H711" s="17">
        <f t="shared" si="315"/>
        <v>0</v>
      </c>
      <c r="I711" s="17">
        <f t="shared" si="315"/>
        <v>0</v>
      </c>
    </row>
    <row r="712" spans="1:9" ht="31.5" hidden="1" x14ac:dyDescent="0.25">
      <c r="A712" s="27" t="s">
        <v>8</v>
      </c>
      <c r="B712" s="28">
        <v>75</v>
      </c>
      <c r="C712" s="131">
        <v>1</v>
      </c>
      <c r="D712" s="132">
        <v>2</v>
      </c>
      <c r="E712" s="31">
        <v>20300</v>
      </c>
      <c r="F712" s="32">
        <v>500</v>
      </c>
      <c r="G712" s="33">
        <v>0</v>
      </c>
      <c r="H712" s="33">
        <v>0</v>
      </c>
      <c r="I712" s="33">
        <v>0</v>
      </c>
    </row>
    <row r="713" spans="1:9" ht="94.5" hidden="1" x14ac:dyDescent="0.25">
      <c r="A713" s="34" t="s">
        <v>9</v>
      </c>
      <c r="B713" s="28">
        <v>75</v>
      </c>
      <c r="C713" s="131">
        <v>1</v>
      </c>
      <c r="D713" s="132">
        <v>4</v>
      </c>
      <c r="E713" s="31">
        <v>0</v>
      </c>
      <c r="F713" s="32">
        <v>0</v>
      </c>
      <c r="G713" s="33">
        <f>SUM(G714+G716)</f>
        <v>0</v>
      </c>
      <c r="H713" s="33">
        <f t="shared" ref="H713:I713" si="316">SUM(H714+H716)</f>
        <v>0</v>
      </c>
      <c r="I713" s="33">
        <f t="shared" si="316"/>
        <v>0</v>
      </c>
    </row>
    <row r="714" spans="1:9" ht="15.75" hidden="1" x14ac:dyDescent="0.25">
      <c r="A714" s="34" t="s">
        <v>11</v>
      </c>
      <c r="B714" s="28">
        <v>75</v>
      </c>
      <c r="C714" s="131">
        <v>1</v>
      </c>
      <c r="D714" s="132">
        <v>4</v>
      </c>
      <c r="E714" s="31">
        <v>20400</v>
      </c>
      <c r="F714" s="32">
        <v>0</v>
      </c>
      <c r="G714" s="33">
        <f>SUM(G715)</f>
        <v>0</v>
      </c>
      <c r="H714" s="33">
        <f t="shared" ref="H714:I714" si="317">SUM(H715)</f>
        <v>0</v>
      </c>
      <c r="I714" s="33">
        <f t="shared" si="317"/>
        <v>0</v>
      </c>
    </row>
    <row r="715" spans="1:9" ht="31.5" hidden="1" x14ac:dyDescent="0.25">
      <c r="A715" s="27" t="s">
        <v>8</v>
      </c>
      <c r="B715" s="28">
        <v>75</v>
      </c>
      <c r="C715" s="131">
        <v>1</v>
      </c>
      <c r="D715" s="132">
        <v>4</v>
      </c>
      <c r="E715" s="31">
        <v>20400</v>
      </c>
      <c r="F715" s="32">
        <v>500</v>
      </c>
      <c r="G715" s="33">
        <v>0</v>
      </c>
      <c r="H715" s="33">
        <v>0</v>
      </c>
      <c r="I715" s="33">
        <v>0</v>
      </c>
    </row>
    <row r="716" spans="1:9" ht="31.5" hidden="1" x14ac:dyDescent="0.25">
      <c r="A716" s="34" t="s">
        <v>12</v>
      </c>
      <c r="B716" s="28">
        <v>75</v>
      </c>
      <c r="C716" s="131">
        <v>1</v>
      </c>
      <c r="D716" s="132">
        <v>4</v>
      </c>
      <c r="E716" s="31">
        <v>29500</v>
      </c>
      <c r="F716" s="32">
        <v>0</v>
      </c>
      <c r="G716" s="33">
        <f>SUM(G717)</f>
        <v>0</v>
      </c>
      <c r="H716" s="33">
        <f t="shared" ref="H716:I716" si="318">SUM(H717)</f>
        <v>0</v>
      </c>
      <c r="I716" s="33">
        <f t="shared" si="318"/>
        <v>0</v>
      </c>
    </row>
    <row r="717" spans="1:9" ht="31.5" hidden="1" x14ac:dyDescent="0.25">
      <c r="A717" s="27" t="s">
        <v>8</v>
      </c>
      <c r="B717" s="42">
        <v>75</v>
      </c>
      <c r="C717" s="135">
        <v>1</v>
      </c>
      <c r="D717" s="136">
        <v>4</v>
      </c>
      <c r="E717" s="45">
        <v>29500</v>
      </c>
      <c r="F717" s="46">
        <v>500</v>
      </c>
      <c r="G717" s="33">
        <v>0</v>
      </c>
      <c r="H717" s="33">
        <v>0</v>
      </c>
      <c r="I717" s="33">
        <v>0</v>
      </c>
    </row>
    <row r="718" spans="1:9" ht="15.75" hidden="1" x14ac:dyDescent="0.25">
      <c r="A718" s="48" t="s">
        <v>15</v>
      </c>
      <c r="B718" s="42">
        <v>75</v>
      </c>
      <c r="C718" s="135">
        <v>1</v>
      </c>
      <c r="D718" s="136">
        <v>11</v>
      </c>
      <c r="E718" s="45">
        <v>0</v>
      </c>
      <c r="F718" s="46">
        <v>0</v>
      </c>
      <c r="G718" s="33">
        <f>SUM(G719)</f>
        <v>0</v>
      </c>
      <c r="H718" s="33">
        <f t="shared" ref="H718:I719" si="319">SUM(H719)</f>
        <v>0</v>
      </c>
      <c r="I718" s="33">
        <f t="shared" si="319"/>
        <v>0</v>
      </c>
    </row>
    <row r="719" spans="1:9" ht="31.5" hidden="1" x14ac:dyDescent="0.25">
      <c r="A719" s="48" t="s">
        <v>16</v>
      </c>
      <c r="B719" s="42">
        <v>75</v>
      </c>
      <c r="C719" s="135">
        <v>1</v>
      </c>
      <c r="D719" s="136">
        <v>11</v>
      </c>
      <c r="E719" s="45">
        <v>700500</v>
      </c>
      <c r="F719" s="46">
        <v>0</v>
      </c>
      <c r="G719" s="33">
        <f>SUM(G720)</f>
        <v>0</v>
      </c>
      <c r="H719" s="33">
        <f t="shared" si="319"/>
        <v>0</v>
      </c>
      <c r="I719" s="33">
        <f t="shared" si="319"/>
        <v>0</v>
      </c>
    </row>
    <row r="720" spans="1:9" ht="15.75" hidden="1" x14ac:dyDescent="0.25">
      <c r="A720" s="27" t="s">
        <v>17</v>
      </c>
      <c r="B720" s="28">
        <v>75</v>
      </c>
      <c r="C720" s="131">
        <v>1</v>
      </c>
      <c r="D720" s="132">
        <v>11</v>
      </c>
      <c r="E720" s="31">
        <v>700500</v>
      </c>
      <c r="F720" s="32">
        <v>13</v>
      </c>
      <c r="G720" s="33">
        <v>0</v>
      </c>
      <c r="H720" s="33">
        <v>0</v>
      </c>
      <c r="I720" s="33">
        <v>0</v>
      </c>
    </row>
    <row r="721" spans="1:9" s="59" customFormat="1" ht="15.75" hidden="1" x14ac:dyDescent="0.25">
      <c r="A721" s="27" t="s">
        <v>18</v>
      </c>
      <c r="B721" s="28">
        <v>75</v>
      </c>
      <c r="C721" s="131">
        <v>1</v>
      </c>
      <c r="D721" s="132">
        <v>13</v>
      </c>
      <c r="E721" s="31">
        <v>0</v>
      </c>
      <c r="F721" s="32">
        <v>0</v>
      </c>
      <c r="G721" s="33">
        <f>SUM(G722+G724)</f>
        <v>0</v>
      </c>
      <c r="H721" s="33">
        <f t="shared" ref="H721:I721" si="320">SUM(H722+H724)</f>
        <v>0</v>
      </c>
      <c r="I721" s="33">
        <f t="shared" si="320"/>
        <v>0</v>
      </c>
    </row>
    <row r="722" spans="1:9" ht="31.5" hidden="1" x14ac:dyDescent="0.25">
      <c r="A722" s="27" t="s">
        <v>19</v>
      </c>
      <c r="B722" s="28">
        <v>75</v>
      </c>
      <c r="C722" s="131">
        <v>1</v>
      </c>
      <c r="D722" s="132">
        <v>13</v>
      </c>
      <c r="E722" s="31">
        <v>29900</v>
      </c>
      <c r="F722" s="32">
        <v>0</v>
      </c>
      <c r="G722" s="33">
        <f>SUM(G723)</f>
        <v>0</v>
      </c>
      <c r="H722" s="33">
        <f t="shared" ref="H722:I722" si="321">SUM(H723)</f>
        <v>0</v>
      </c>
      <c r="I722" s="33">
        <f t="shared" si="321"/>
        <v>0</v>
      </c>
    </row>
    <row r="723" spans="1:9" ht="31.5" hidden="1" x14ac:dyDescent="0.25">
      <c r="A723" s="27" t="s">
        <v>8</v>
      </c>
      <c r="B723" s="28">
        <v>75</v>
      </c>
      <c r="C723" s="131">
        <v>1</v>
      </c>
      <c r="D723" s="132">
        <v>13</v>
      </c>
      <c r="E723" s="31">
        <v>29900</v>
      </c>
      <c r="F723" s="32">
        <v>500</v>
      </c>
      <c r="G723" s="33">
        <v>0</v>
      </c>
      <c r="H723" s="33">
        <v>0</v>
      </c>
      <c r="I723" s="33">
        <v>0</v>
      </c>
    </row>
    <row r="724" spans="1:9" ht="15.75" hidden="1" x14ac:dyDescent="0.25">
      <c r="A724" s="27" t="s">
        <v>17</v>
      </c>
      <c r="B724" s="28">
        <v>75</v>
      </c>
      <c r="C724" s="131">
        <v>1</v>
      </c>
      <c r="D724" s="132">
        <v>13</v>
      </c>
      <c r="E724" s="31">
        <v>920000</v>
      </c>
      <c r="F724" s="32">
        <v>0</v>
      </c>
      <c r="G724" s="33">
        <f>SUM(G725)</f>
        <v>0</v>
      </c>
      <c r="H724" s="33">
        <f t="shared" ref="H724:I724" si="322">SUM(H725)</f>
        <v>0</v>
      </c>
      <c r="I724" s="33">
        <f t="shared" si="322"/>
        <v>0</v>
      </c>
    </row>
    <row r="725" spans="1:9" ht="31.5" hidden="1" x14ac:dyDescent="0.25">
      <c r="A725" s="27" t="s">
        <v>8</v>
      </c>
      <c r="B725" s="28">
        <v>75</v>
      </c>
      <c r="C725" s="131">
        <v>1</v>
      </c>
      <c r="D725" s="132">
        <v>13</v>
      </c>
      <c r="E725" s="31">
        <v>920000</v>
      </c>
      <c r="F725" s="32">
        <v>500</v>
      </c>
      <c r="G725" s="33">
        <v>0</v>
      </c>
      <c r="H725" s="33">
        <v>0</v>
      </c>
      <c r="I725" s="33">
        <v>0</v>
      </c>
    </row>
    <row r="726" spans="1:9" s="10" customFormat="1" ht="15.75" hidden="1" x14ac:dyDescent="0.25">
      <c r="A726" s="50" t="s">
        <v>78</v>
      </c>
      <c r="B726" s="51">
        <v>75</v>
      </c>
      <c r="C726" s="137">
        <v>2</v>
      </c>
      <c r="D726" s="138">
        <v>0</v>
      </c>
      <c r="E726" s="54">
        <v>0</v>
      </c>
      <c r="F726" s="55">
        <v>0</v>
      </c>
      <c r="G726" s="56">
        <f>SUM(G727)</f>
        <v>0</v>
      </c>
      <c r="H726" s="56">
        <f t="shared" ref="H726:I728" si="323">SUM(H727)</f>
        <v>0</v>
      </c>
      <c r="I726" s="56">
        <f t="shared" si="323"/>
        <v>0</v>
      </c>
    </row>
    <row r="727" spans="1:9" ht="35.25" hidden="1" customHeight="1" x14ac:dyDescent="0.25">
      <c r="A727" s="34" t="s">
        <v>79</v>
      </c>
      <c r="B727" s="28">
        <v>75</v>
      </c>
      <c r="C727" s="131">
        <v>2</v>
      </c>
      <c r="D727" s="132">
        <v>3</v>
      </c>
      <c r="E727" s="31">
        <v>0</v>
      </c>
      <c r="F727" s="32">
        <v>0</v>
      </c>
      <c r="G727" s="33">
        <f>SUM(G728)</f>
        <v>0</v>
      </c>
      <c r="H727" s="33">
        <f t="shared" si="323"/>
        <v>0</v>
      </c>
      <c r="I727" s="33">
        <f t="shared" si="323"/>
        <v>0</v>
      </c>
    </row>
    <row r="728" spans="1:9" ht="47.25" hidden="1" x14ac:dyDescent="0.25">
      <c r="A728" s="34" t="s">
        <v>195</v>
      </c>
      <c r="B728" s="28">
        <v>75</v>
      </c>
      <c r="C728" s="131">
        <v>2</v>
      </c>
      <c r="D728" s="132">
        <v>3</v>
      </c>
      <c r="E728" s="31">
        <v>13600</v>
      </c>
      <c r="F728" s="32">
        <v>0</v>
      </c>
      <c r="G728" s="33">
        <f>SUM(G729)</f>
        <v>0</v>
      </c>
      <c r="H728" s="33">
        <f t="shared" si="323"/>
        <v>0</v>
      </c>
      <c r="I728" s="33">
        <f t="shared" si="323"/>
        <v>0</v>
      </c>
    </row>
    <row r="729" spans="1:9" ht="31.5" hidden="1" x14ac:dyDescent="0.25">
      <c r="A729" s="27" t="s">
        <v>8</v>
      </c>
      <c r="B729" s="28">
        <v>75</v>
      </c>
      <c r="C729" s="131">
        <v>2</v>
      </c>
      <c r="D729" s="132">
        <v>3</v>
      </c>
      <c r="E729" s="31">
        <v>13600</v>
      </c>
      <c r="F729" s="32">
        <v>500</v>
      </c>
      <c r="G729" s="47"/>
      <c r="H729" s="47"/>
      <c r="I729" s="47"/>
    </row>
    <row r="730" spans="1:9" s="10" customFormat="1" ht="15.75" hidden="1" x14ac:dyDescent="0.25">
      <c r="A730" s="50" t="s">
        <v>23</v>
      </c>
      <c r="B730" s="51">
        <v>75</v>
      </c>
      <c r="C730" s="137">
        <v>5</v>
      </c>
      <c r="D730" s="138">
        <v>0</v>
      </c>
      <c r="E730" s="54">
        <v>0</v>
      </c>
      <c r="F730" s="55">
        <v>0</v>
      </c>
      <c r="G730" s="56">
        <f>SUM(G731)</f>
        <v>0</v>
      </c>
      <c r="H730" s="56">
        <f t="shared" ref="H730:I730" si="324">SUM(H731)</f>
        <v>0</v>
      </c>
      <c r="I730" s="56">
        <f t="shared" si="324"/>
        <v>0</v>
      </c>
    </row>
    <row r="731" spans="1:9" ht="15.75" hidden="1" x14ac:dyDescent="0.25">
      <c r="A731" s="34" t="s">
        <v>24</v>
      </c>
      <c r="B731" s="28">
        <v>75</v>
      </c>
      <c r="C731" s="131">
        <v>5</v>
      </c>
      <c r="D731" s="132">
        <v>3</v>
      </c>
      <c r="E731" s="31">
        <v>0</v>
      </c>
      <c r="F731" s="32">
        <v>0</v>
      </c>
      <c r="G731" s="47">
        <f>SUM(G732+G734+G736+G738)</f>
        <v>0</v>
      </c>
      <c r="H731" s="47">
        <f t="shared" ref="H731:I731" si="325">SUM(H732+H734+H736+H738)</f>
        <v>0</v>
      </c>
      <c r="I731" s="47">
        <f t="shared" si="325"/>
        <v>0</v>
      </c>
    </row>
    <row r="732" spans="1:9" ht="15.75" hidden="1" x14ac:dyDescent="0.25">
      <c r="A732" s="34" t="s">
        <v>25</v>
      </c>
      <c r="B732" s="28">
        <v>75</v>
      </c>
      <c r="C732" s="131">
        <v>5</v>
      </c>
      <c r="D732" s="132">
        <v>3</v>
      </c>
      <c r="E732" s="31">
        <v>6000100</v>
      </c>
      <c r="F732" s="32">
        <v>0</v>
      </c>
      <c r="G732" s="47">
        <f>SUM(G733)</f>
        <v>0</v>
      </c>
      <c r="H732" s="47">
        <f t="shared" ref="H732:I732" si="326">SUM(H733)</f>
        <v>0</v>
      </c>
      <c r="I732" s="47">
        <f t="shared" si="326"/>
        <v>0</v>
      </c>
    </row>
    <row r="733" spans="1:9" ht="31.5" hidden="1" x14ac:dyDescent="0.25">
      <c r="A733" s="27" t="s">
        <v>8</v>
      </c>
      <c r="B733" s="28">
        <v>75</v>
      </c>
      <c r="C733" s="131">
        <v>5</v>
      </c>
      <c r="D733" s="132">
        <v>3</v>
      </c>
      <c r="E733" s="31">
        <v>6000100</v>
      </c>
      <c r="F733" s="32">
        <v>500</v>
      </c>
      <c r="G733" s="47">
        <v>0</v>
      </c>
      <c r="H733" s="47">
        <v>0</v>
      </c>
      <c r="I733" s="47">
        <v>0</v>
      </c>
    </row>
    <row r="734" spans="1:9" ht="15.75" hidden="1" x14ac:dyDescent="0.25">
      <c r="A734" s="27" t="s">
        <v>26</v>
      </c>
      <c r="B734" s="28">
        <v>75</v>
      </c>
      <c r="C734" s="131">
        <v>5</v>
      </c>
      <c r="D734" s="132">
        <v>3</v>
      </c>
      <c r="E734" s="31">
        <v>6000300</v>
      </c>
      <c r="F734" s="32">
        <v>0</v>
      </c>
      <c r="G734" s="47">
        <f>SUM(G735)</f>
        <v>0</v>
      </c>
      <c r="H734" s="47">
        <f t="shared" ref="H734:I734" si="327">SUM(H735)</f>
        <v>0</v>
      </c>
      <c r="I734" s="47">
        <f t="shared" si="327"/>
        <v>0</v>
      </c>
    </row>
    <row r="735" spans="1:9" ht="31.5" hidden="1" x14ac:dyDescent="0.25">
      <c r="A735" s="27" t="s">
        <v>8</v>
      </c>
      <c r="B735" s="28">
        <v>75</v>
      </c>
      <c r="C735" s="131">
        <v>5</v>
      </c>
      <c r="D735" s="132">
        <v>3</v>
      </c>
      <c r="E735" s="31">
        <v>6000300</v>
      </c>
      <c r="F735" s="32">
        <v>500</v>
      </c>
      <c r="G735" s="47">
        <v>0</v>
      </c>
      <c r="H735" s="47">
        <v>0</v>
      </c>
      <c r="I735" s="47">
        <v>0</v>
      </c>
    </row>
    <row r="736" spans="1:9" ht="31.5" hidden="1" x14ac:dyDescent="0.25">
      <c r="A736" s="27" t="s">
        <v>27</v>
      </c>
      <c r="B736" s="28">
        <v>75</v>
      </c>
      <c r="C736" s="131">
        <v>5</v>
      </c>
      <c r="D736" s="132">
        <v>3</v>
      </c>
      <c r="E736" s="31">
        <v>6000400</v>
      </c>
      <c r="F736" s="32">
        <v>0</v>
      </c>
      <c r="G736" s="47">
        <f>SUM(G737)</f>
        <v>0</v>
      </c>
      <c r="H736" s="47">
        <f t="shared" ref="H736:I736" si="328">SUM(H737)</f>
        <v>0</v>
      </c>
      <c r="I736" s="47">
        <f t="shared" si="328"/>
        <v>0</v>
      </c>
    </row>
    <row r="737" spans="1:9" ht="31.5" hidden="1" x14ac:dyDescent="0.25">
      <c r="A737" s="27" t="s">
        <v>8</v>
      </c>
      <c r="B737" s="28">
        <v>75</v>
      </c>
      <c r="C737" s="131">
        <v>5</v>
      </c>
      <c r="D737" s="132">
        <v>3</v>
      </c>
      <c r="E737" s="31">
        <v>6000400</v>
      </c>
      <c r="F737" s="32">
        <v>500</v>
      </c>
      <c r="G737" s="47">
        <v>0</v>
      </c>
      <c r="H737" s="47">
        <v>0</v>
      </c>
      <c r="I737" s="47">
        <v>0</v>
      </c>
    </row>
    <row r="738" spans="1:9" ht="31.5" hidden="1" x14ac:dyDescent="0.25">
      <c r="A738" s="27" t="s">
        <v>28</v>
      </c>
      <c r="B738" s="28">
        <v>75</v>
      </c>
      <c r="C738" s="131">
        <v>5</v>
      </c>
      <c r="D738" s="132">
        <v>3</v>
      </c>
      <c r="E738" s="31">
        <v>6000500</v>
      </c>
      <c r="F738" s="32">
        <v>0</v>
      </c>
      <c r="G738" s="47">
        <f>SUM(G739)</f>
        <v>0</v>
      </c>
      <c r="H738" s="47">
        <f t="shared" ref="H738:I738" si="329">SUM(H739)</f>
        <v>0</v>
      </c>
      <c r="I738" s="47">
        <f t="shared" si="329"/>
        <v>0</v>
      </c>
    </row>
    <row r="739" spans="1:9" ht="31.5" hidden="1" x14ac:dyDescent="0.25">
      <c r="A739" s="27" t="s">
        <v>8</v>
      </c>
      <c r="B739" s="28">
        <v>75</v>
      </c>
      <c r="C739" s="131">
        <v>5</v>
      </c>
      <c r="D739" s="132">
        <v>3</v>
      </c>
      <c r="E739" s="31">
        <v>6000500</v>
      </c>
      <c r="F739" s="32">
        <v>500</v>
      </c>
      <c r="G739" s="47">
        <v>0</v>
      </c>
      <c r="H739" s="47">
        <v>0</v>
      </c>
      <c r="I739" s="47">
        <v>0</v>
      </c>
    </row>
    <row r="740" spans="1:9" s="10" customFormat="1" ht="15.75" hidden="1" x14ac:dyDescent="0.25">
      <c r="A740" s="50" t="s">
        <v>75</v>
      </c>
      <c r="B740" s="51">
        <v>75</v>
      </c>
      <c r="C740" s="137">
        <v>14</v>
      </c>
      <c r="D740" s="138">
        <v>0</v>
      </c>
      <c r="E740" s="54">
        <v>0</v>
      </c>
      <c r="F740" s="55">
        <v>0</v>
      </c>
      <c r="G740" s="56">
        <f>SUM(G741)</f>
        <v>0</v>
      </c>
      <c r="H740" s="56">
        <f t="shared" ref="H740:I742" si="330">SUM(H741)</f>
        <v>0</v>
      </c>
      <c r="I740" s="56">
        <f t="shared" si="330"/>
        <v>0</v>
      </c>
    </row>
    <row r="741" spans="1:9" ht="63" hidden="1" x14ac:dyDescent="0.25">
      <c r="A741" s="34" t="s">
        <v>13</v>
      </c>
      <c r="B741" s="28">
        <v>75</v>
      </c>
      <c r="C741" s="131">
        <v>14</v>
      </c>
      <c r="D741" s="132">
        <v>3</v>
      </c>
      <c r="E741" s="31">
        <v>0</v>
      </c>
      <c r="F741" s="32">
        <v>0</v>
      </c>
      <c r="G741" s="47">
        <f>SUM(G742)</f>
        <v>0</v>
      </c>
      <c r="H741" s="47">
        <f t="shared" si="330"/>
        <v>0</v>
      </c>
      <c r="I741" s="47">
        <f t="shared" si="330"/>
        <v>0</v>
      </c>
    </row>
    <row r="742" spans="1:9" ht="94.5" hidden="1" x14ac:dyDescent="0.25">
      <c r="A742" s="27" t="s">
        <v>14</v>
      </c>
      <c r="B742" s="28">
        <v>75</v>
      </c>
      <c r="C742" s="131">
        <v>14</v>
      </c>
      <c r="D742" s="132">
        <v>3</v>
      </c>
      <c r="E742" s="31">
        <v>5210600</v>
      </c>
      <c r="F742" s="32">
        <v>0</v>
      </c>
      <c r="G742" s="47">
        <f>SUM(G743)</f>
        <v>0</v>
      </c>
      <c r="H742" s="47">
        <f t="shared" si="330"/>
        <v>0</v>
      </c>
      <c r="I742" s="47">
        <f t="shared" si="330"/>
        <v>0</v>
      </c>
    </row>
    <row r="743" spans="1:9" ht="15.75" hidden="1" x14ac:dyDescent="0.25">
      <c r="A743" s="27" t="s">
        <v>32</v>
      </c>
      <c r="B743" s="28">
        <v>75</v>
      </c>
      <c r="C743" s="131">
        <v>14</v>
      </c>
      <c r="D743" s="132">
        <v>3</v>
      </c>
      <c r="E743" s="31">
        <v>5210600</v>
      </c>
      <c r="F743" s="32">
        <v>17</v>
      </c>
      <c r="G743" s="33">
        <v>0</v>
      </c>
      <c r="H743" s="33">
        <v>0</v>
      </c>
      <c r="I743" s="33">
        <v>0</v>
      </c>
    </row>
    <row r="744" spans="1:9" s="165" customFormat="1" ht="18.75" x14ac:dyDescent="0.3">
      <c r="A744" s="159" t="s">
        <v>134</v>
      </c>
      <c r="B744" s="160"/>
      <c r="C744" s="161"/>
      <c r="D744" s="161"/>
      <c r="E744" s="162"/>
      <c r="F744" s="163"/>
      <c r="G744" s="164">
        <f>G264+G332+G373+G390+G503</f>
        <v>364271.80000000005</v>
      </c>
      <c r="H744" s="164">
        <f t="shared" ref="H744:I744" si="331">H264+H332+H373+H390+H503</f>
        <v>346812.89999999997</v>
      </c>
      <c r="I744" s="164">
        <f t="shared" si="331"/>
        <v>369684.69999999995</v>
      </c>
    </row>
    <row r="745" spans="1:9" hidden="1" x14ac:dyDescent="0.25">
      <c r="A745" s="389" t="s">
        <v>135</v>
      </c>
      <c r="B745" s="390"/>
      <c r="C745" s="390"/>
      <c r="D745" s="390"/>
      <c r="E745" s="390"/>
      <c r="F745" s="391"/>
      <c r="G745" s="166">
        <v>0</v>
      </c>
      <c r="H745" s="166">
        <v>0</v>
      </c>
      <c r="I745" s="166">
        <v>0</v>
      </c>
    </row>
    <row r="746" spans="1:9" ht="18.75" hidden="1" x14ac:dyDescent="0.3">
      <c r="A746" s="411" t="s">
        <v>136</v>
      </c>
      <c r="B746" s="412"/>
      <c r="C746" s="412"/>
      <c r="D746" s="412"/>
      <c r="E746" s="412"/>
      <c r="F746" s="413"/>
      <c r="G746" s="167">
        <f>SUM(G744-G745)</f>
        <v>364271.80000000005</v>
      </c>
      <c r="H746" s="167">
        <f t="shared" ref="H746:I746" si="332">SUM(H744-H745)</f>
        <v>346812.89999999997</v>
      </c>
      <c r="I746" s="167">
        <f t="shared" si="332"/>
        <v>369684.69999999995</v>
      </c>
    </row>
  </sheetData>
  <mergeCells count="27">
    <mergeCell ref="A2:G2"/>
    <mergeCell ref="A3:G3"/>
    <mergeCell ref="A5:I5"/>
    <mergeCell ref="A6:A7"/>
    <mergeCell ref="B6:B7"/>
    <mergeCell ref="C6:D6"/>
    <mergeCell ref="E6:E7"/>
    <mergeCell ref="F6:F7"/>
    <mergeCell ref="A4:G4"/>
    <mergeCell ref="G6:G7"/>
    <mergeCell ref="H6:H7"/>
    <mergeCell ref="I6:I7"/>
    <mergeCell ref="C7:D7"/>
    <mergeCell ref="A8:F8"/>
    <mergeCell ref="A746:F746"/>
    <mergeCell ref="A464:F464"/>
    <mergeCell ref="A600:F600"/>
    <mergeCell ref="A636:F636"/>
    <mergeCell ref="A672:F672"/>
    <mergeCell ref="A708:F708"/>
    <mergeCell ref="A745:F745"/>
    <mergeCell ref="A120:F120"/>
    <mergeCell ref="A156:F156"/>
    <mergeCell ref="A192:F192"/>
    <mergeCell ref="A228:F228"/>
    <mergeCell ref="A48:F48"/>
    <mergeCell ref="A84:F8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4"/>
  <sheetViews>
    <sheetView topLeftCell="A24" workbookViewId="0">
      <selection activeCell="H264" sqref="H264"/>
    </sheetView>
  </sheetViews>
  <sheetFormatPr defaultRowHeight="15" x14ac:dyDescent="0.25"/>
  <cols>
    <col min="1" max="1" width="62.140625" customWidth="1"/>
    <col min="2" max="2" width="7.14062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 x14ac:dyDescent="0.25">
      <c r="B1" s="171"/>
      <c r="C1" s="171"/>
      <c r="D1" s="407" t="s">
        <v>137</v>
      </c>
      <c r="E1" s="407"/>
      <c r="F1" s="407"/>
      <c r="G1" s="172"/>
    </row>
    <row r="2" spans="1:8" s="170" customFormat="1" ht="15.75" x14ac:dyDescent="0.25">
      <c r="A2" s="398" t="s">
        <v>138</v>
      </c>
      <c r="B2" s="398"/>
      <c r="C2" s="398"/>
      <c r="D2" s="398"/>
      <c r="E2" s="398"/>
      <c r="F2" s="398"/>
    </row>
    <row r="3" spans="1:8" s="170" customFormat="1" ht="15.75" x14ac:dyDescent="0.25">
      <c r="A3" s="398" t="s">
        <v>139</v>
      </c>
      <c r="B3" s="398"/>
      <c r="C3" s="398"/>
      <c r="D3" s="398"/>
      <c r="E3" s="398"/>
      <c r="F3" s="398"/>
    </row>
    <row r="4" spans="1:8" s="170" customFormat="1" ht="15.75" x14ac:dyDescent="0.25">
      <c r="A4" s="398" t="s">
        <v>205</v>
      </c>
      <c r="B4" s="398"/>
      <c r="C4" s="398"/>
      <c r="D4" s="398"/>
      <c r="E4" s="398"/>
      <c r="F4" s="398"/>
    </row>
    <row r="5" spans="1:8" s="170" customFormat="1" ht="15.75" x14ac:dyDescent="0.25">
      <c r="A5" s="399"/>
      <c r="B5" s="399"/>
      <c r="C5" s="399"/>
      <c r="D5" s="399"/>
      <c r="E5" s="399"/>
      <c r="F5" s="399"/>
    </row>
    <row r="6" spans="1:8" s="170" customFormat="1" ht="16.5" thickBot="1" x14ac:dyDescent="0.3">
      <c r="A6" s="408" t="s">
        <v>3</v>
      </c>
      <c r="B6" s="408"/>
      <c r="C6" s="408"/>
      <c r="D6" s="408"/>
      <c r="E6" s="408"/>
      <c r="F6" s="409"/>
    </row>
    <row r="7" spans="1:8" ht="31.5" customHeight="1" x14ac:dyDescent="0.25">
      <c r="A7" s="402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404" t="s">
        <v>146</v>
      </c>
      <c r="G7" s="406" t="s">
        <v>147</v>
      </c>
      <c r="H7" s="406" t="s">
        <v>148</v>
      </c>
    </row>
    <row r="8" spans="1:8" ht="15.75" thickBot="1" x14ac:dyDescent="0.3">
      <c r="A8" s="403"/>
      <c r="B8" s="176"/>
      <c r="C8" s="176"/>
      <c r="D8" s="177"/>
      <c r="E8" s="178"/>
      <c r="F8" s="405"/>
      <c r="G8" s="406"/>
      <c r="H8" s="406"/>
    </row>
    <row r="9" spans="1:8" ht="16.5" thickBot="1" x14ac:dyDescent="0.3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F14+F19+F41+F57</f>
        <v>15951.400000000001</v>
      </c>
      <c r="G9" s="183">
        <f t="shared" ref="G9:H9" si="0">G14+G19+G41+G57</f>
        <v>13936.000000000002</v>
      </c>
      <c r="H9" s="183">
        <f t="shared" si="0"/>
        <v>16348.900000000001</v>
      </c>
    </row>
    <row r="10" spans="1:8" ht="32.25" hidden="1" thickBot="1" x14ac:dyDescent="0.3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 x14ac:dyDescent="0.3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 x14ac:dyDescent="0.3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16.5" hidden="1" thickBot="1" x14ac:dyDescent="0.3">
      <c r="A13" s="190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ht="48" thickBot="1" x14ac:dyDescent="0.3">
      <c r="A14" s="184" t="s">
        <v>38</v>
      </c>
      <c r="B14" s="185">
        <v>1</v>
      </c>
      <c r="C14" s="185">
        <v>3</v>
      </c>
      <c r="D14" s="186">
        <v>0</v>
      </c>
      <c r="E14" s="187">
        <v>0</v>
      </c>
      <c r="F14" s="202">
        <f>F15</f>
        <v>142.4</v>
      </c>
      <c r="G14" s="202">
        <f t="shared" ref="G14:H15" si="1">G15</f>
        <v>126.19999999999999</v>
      </c>
      <c r="H14" s="202">
        <f t="shared" si="1"/>
        <v>143.6</v>
      </c>
    </row>
    <row r="15" spans="1:8" ht="16.5" thickBot="1" x14ac:dyDescent="0.3">
      <c r="A15" s="190" t="s">
        <v>7</v>
      </c>
      <c r="B15" s="191">
        <v>1</v>
      </c>
      <c r="C15" s="191">
        <v>3</v>
      </c>
      <c r="D15" s="192">
        <v>20000</v>
      </c>
      <c r="E15" s="193">
        <v>0</v>
      </c>
      <c r="F15" s="203">
        <f>F16</f>
        <v>142.4</v>
      </c>
      <c r="G15" s="203">
        <f t="shared" si="1"/>
        <v>126.19999999999999</v>
      </c>
      <c r="H15" s="203">
        <f t="shared" si="1"/>
        <v>143.6</v>
      </c>
    </row>
    <row r="16" spans="1:8" ht="32.25" thickBot="1" x14ac:dyDescent="0.3">
      <c r="A16" s="190" t="s">
        <v>149</v>
      </c>
      <c r="B16" s="191">
        <v>1</v>
      </c>
      <c r="C16" s="191">
        <v>3</v>
      </c>
      <c r="D16" s="192">
        <v>21020</v>
      </c>
      <c r="E16" s="193">
        <v>0</v>
      </c>
      <c r="F16" s="203">
        <f>F17+F18</f>
        <v>142.4</v>
      </c>
      <c r="G16" s="203">
        <f t="shared" ref="G16:H16" si="2">G17+G18</f>
        <v>126.19999999999999</v>
      </c>
      <c r="H16" s="203">
        <f t="shared" si="2"/>
        <v>143.6</v>
      </c>
    </row>
    <row r="17" spans="1:8" ht="16.5" thickBot="1" x14ac:dyDescent="0.3">
      <c r="A17" s="190" t="s">
        <v>8</v>
      </c>
      <c r="B17" s="191">
        <v>1</v>
      </c>
      <c r="C17" s="191">
        <v>3</v>
      </c>
      <c r="D17" s="192">
        <v>21020</v>
      </c>
      <c r="E17" s="193">
        <v>120</v>
      </c>
      <c r="F17" s="203">
        <v>82.5</v>
      </c>
      <c r="G17" s="204">
        <v>73.099999999999994</v>
      </c>
      <c r="H17" s="204">
        <v>83.2</v>
      </c>
    </row>
    <row r="18" spans="1:8" ht="16.5" thickBot="1" x14ac:dyDescent="0.3">
      <c r="A18" s="190" t="s">
        <v>8</v>
      </c>
      <c r="B18" s="191">
        <v>1</v>
      </c>
      <c r="C18" s="191">
        <v>3</v>
      </c>
      <c r="D18" s="192">
        <v>21120</v>
      </c>
      <c r="E18" s="193">
        <v>120</v>
      </c>
      <c r="F18" s="203">
        <v>59.9</v>
      </c>
      <c r="G18" s="204">
        <v>53.1</v>
      </c>
      <c r="H18" s="204">
        <v>60.4</v>
      </c>
    </row>
    <row r="19" spans="1:8" ht="48" thickBot="1" x14ac:dyDescent="0.3">
      <c r="A19" s="184" t="s">
        <v>9</v>
      </c>
      <c r="B19" s="185">
        <v>1</v>
      </c>
      <c r="C19" s="185">
        <v>4</v>
      </c>
      <c r="D19" s="186">
        <v>0</v>
      </c>
      <c r="E19" s="187">
        <v>0</v>
      </c>
      <c r="F19" s="202">
        <f>F20</f>
        <v>7064.4000000000005</v>
      </c>
      <c r="G19" s="202">
        <f t="shared" ref="G19:H19" si="3">G20</f>
        <v>6265.7000000000007</v>
      </c>
      <c r="H19" s="202">
        <f t="shared" si="3"/>
        <v>7113.6</v>
      </c>
    </row>
    <row r="20" spans="1:8" ht="16.5" thickBot="1" x14ac:dyDescent="0.3">
      <c r="A20" s="190" t="s">
        <v>7</v>
      </c>
      <c r="B20" s="191">
        <v>1</v>
      </c>
      <c r="C20" s="191">
        <v>4</v>
      </c>
      <c r="D20" s="192">
        <v>20000</v>
      </c>
      <c r="E20" s="193">
        <v>0</v>
      </c>
      <c r="F20" s="203">
        <f>F21+F24+F26</f>
        <v>7064.4000000000005</v>
      </c>
      <c r="G20" s="203">
        <f t="shared" ref="G20:H20" si="4">G21+G24+G26</f>
        <v>6265.7000000000007</v>
      </c>
      <c r="H20" s="203">
        <f t="shared" si="4"/>
        <v>7113.6</v>
      </c>
    </row>
    <row r="21" spans="1:8" ht="16.5" thickBot="1" x14ac:dyDescent="0.3">
      <c r="A21" s="190" t="s">
        <v>11</v>
      </c>
      <c r="B21" s="191">
        <v>1</v>
      </c>
      <c r="C21" s="191">
        <v>4</v>
      </c>
      <c r="D21" s="192">
        <v>21520</v>
      </c>
      <c r="E21" s="193">
        <v>0</v>
      </c>
      <c r="F21" s="203">
        <f>F22+F23</f>
        <v>5897.2000000000007</v>
      </c>
      <c r="G21" s="203">
        <f t="shared" ref="G21:H21" si="5">G22+G23</f>
        <v>5230.6000000000004</v>
      </c>
      <c r="H21" s="203">
        <f t="shared" si="5"/>
        <v>5937.1</v>
      </c>
    </row>
    <row r="22" spans="1:8" ht="16.5" thickBot="1" x14ac:dyDescent="0.3">
      <c r="A22" s="190" t="s">
        <v>8</v>
      </c>
      <c r="B22" s="191">
        <v>1</v>
      </c>
      <c r="C22" s="191">
        <v>4</v>
      </c>
      <c r="D22" s="192">
        <v>21520</v>
      </c>
      <c r="E22" s="193">
        <v>120</v>
      </c>
      <c r="F22" s="203">
        <v>3049.4</v>
      </c>
      <c r="G22" s="204">
        <v>2704.7</v>
      </c>
      <c r="H22" s="204">
        <v>3066.5</v>
      </c>
    </row>
    <row r="23" spans="1:8" ht="16.5" thickBot="1" x14ac:dyDescent="0.3">
      <c r="A23" s="190" t="s">
        <v>8</v>
      </c>
      <c r="B23" s="191">
        <v>1</v>
      </c>
      <c r="C23" s="191">
        <v>4</v>
      </c>
      <c r="D23" s="192">
        <v>21520</v>
      </c>
      <c r="E23" s="193">
        <v>240</v>
      </c>
      <c r="F23" s="203">
        <v>2847.8</v>
      </c>
      <c r="G23" s="204">
        <v>2525.9</v>
      </c>
      <c r="H23" s="204">
        <v>2870.6</v>
      </c>
    </row>
    <row r="24" spans="1:8" ht="16.5" thickBot="1" x14ac:dyDescent="0.3">
      <c r="A24" s="190" t="s">
        <v>10</v>
      </c>
      <c r="B24" s="191">
        <v>1</v>
      </c>
      <c r="C24" s="191">
        <v>4</v>
      </c>
      <c r="D24" s="192">
        <v>21220</v>
      </c>
      <c r="E24" s="193">
        <v>0</v>
      </c>
      <c r="F24" s="203">
        <f>F25</f>
        <v>337.2</v>
      </c>
      <c r="G24" s="203">
        <f t="shared" ref="G24:H24" si="6">G25</f>
        <v>299</v>
      </c>
      <c r="H24" s="203">
        <f t="shared" si="6"/>
        <v>339.9</v>
      </c>
    </row>
    <row r="25" spans="1:8" ht="16.5" thickBot="1" x14ac:dyDescent="0.3">
      <c r="A25" s="190" t="s">
        <v>8</v>
      </c>
      <c r="B25" s="191">
        <v>1</v>
      </c>
      <c r="C25" s="191">
        <v>4</v>
      </c>
      <c r="D25" s="192">
        <v>21320</v>
      </c>
      <c r="E25" s="193">
        <v>120</v>
      </c>
      <c r="F25" s="203">
        <v>337.2</v>
      </c>
      <c r="G25" s="204">
        <v>299</v>
      </c>
      <c r="H25" s="204">
        <v>339.9</v>
      </c>
    </row>
    <row r="26" spans="1:8" ht="32.25" thickBot="1" x14ac:dyDescent="0.3">
      <c r="A26" s="190" t="s">
        <v>12</v>
      </c>
      <c r="B26" s="191">
        <v>1</v>
      </c>
      <c r="C26" s="191">
        <v>4</v>
      </c>
      <c r="D26" s="192">
        <v>23520</v>
      </c>
      <c r="E26" s="193">
        <v>0</v>
      </c>
      <c r="F26" s="203">
        <f>F27</f>
        <v>830</v>
      </c>
      <c r="G26" s="203">
        <f t="shared" ref="G26:H26" si="7">G27</f>
        <v>736.1</v>
      </c>
      <c r="H26" s="203">
        <f t="shared" si="7"/>
        <v>836.6</v>
      </c>
    </row>
    <row r="27" spans="1:8" ht="16.5" thickBot="1" x14ac:dyDescent="0.3">
      <c r="A27" s="190" t="s">
        <v>8</v>
      </c>
      <c r="B27" s="191">
        <v>1</v>
      </c>
      <c r="C27" s="191">
        <v>4</v>
      </c>
      <c r="D27" s="192">
        <v>23520</v>
      </c>
      <c r="E27" s="193">
        <v>850</v>
      </c>
      <c r="F27" s="203">
        <v>830</v>
      </c>
      <c r="G27" s="204">
        <v>736.1</v>
      </c>
      <c r="H27" s="204">
        <v>836.6</v>
      </c>
    </row>
    <row r="28" spans="1:8" ht="16.5" hidden="1" thickBot="1" x14ac:dyDescent="0.3">
      <c r="A28" s="190" t="s">
        <v>75</v>
      </c>
      <c r="B28" s="191">
        <v>1</v>
      </c>
      <c r="C28" s="191">
        <v>4</v>
      </c>
      <c r="D28" s="192">
        <v>5210000</v>
      </c>
      <c r="E28" s="193">
        <v>0</v>
      </c>
      <c r="F28" s="203"/>
      <c r="G28" s="204"/>
      <c r="H28" s="204"/>
    </row>
    <row r="29" spans="1:8" ht="32.25" hidden="1" thickBot="1" x14ac:dyDescent="0.3">
      <c r="A29" s="190" t="s">
        <v>151</v>
      </c>
      <c r="B29" s="191">
        <v>1</v>
      </c>
      <c r="C29" s="191">
        <v>4</v>
      </c>
      <c r="D29" s="192">
        <v>5210203</v>
      </c>
      <c r="E29" s="193">
        <v>0</v>
      </c>
      <c r="F29" s="203"/>
      <c r="G29" s="204"/>
      <c r="H29" s="204"/>
    </row>
    <row r="30" spans="1:8" ht="19.5" hidden="1" customHeight="1" x14ac:dyDescent="0.25">
      <c r="A30" s="190" t="s">
        <v>8</v>
      </c>
      <c r="B30" s="191">
        <v>1</v>
      </c>
      <c r="C30" s="191">
        <v>4</v>
      </c>
      <c r="D30" s="192">
        <v>5210203</v>
      </c>
      <c r="E30" s="193">
        <v>500</v>
      </c>
      <c r="F30" s="203"/>
      <c r="G30" s="204"/>
      <c r="H30" s="204"/>
    </row>
    <row r="31" spans="1:8" ht="32.25" hidden="1" thickBot="1" x14ac:dyDescent="0.3">
      <c r="A31" s="190" t="s">
        <v>41</v>
      </c>
      <c r="B31" s="191">
        <v>1</v>
      </c>
      <c r="C31" s="191">
        <v>4</v>
      </c>
      <c r="D31" s="192">
        <v>5210207</v>
      </c>
      <c r="E31" s="193">
        <v>0</v>
      </c>
      <c r="F31" s="203"/>
      <c r="G31" s="204"/>
      <c r="H31" s="204"/>
    </row>
    <row r="32" spans="1:8" ht="16.5" hidden="1" thickBot="1" x14ac:dyDescent="0.3">
      <c r="A32" s="190" t="s">
        <v>8</v>
      </c>
      <c r="B32" s="191">
        <v>1</v>
      </c>
      <c r="C32" s="191">
        <v>4</v>
      </c>
      <c r="D32" s="192">
        <v>5210207</v>
      </c>
      <c r="E32" s="193">
        <v>500</v>
      </c>
      <c r="F32" s="203"/>
      <c r="G32" s="204"/>
      <c r="H32" s="204"/>
    </row>
    <row r="33" spans="1:8" ht="32.25" hidden="1" thickBot="1" x14ac:dyDescent="0.3">
      <c r="A33" s="190" t="s">
        <v>62</v>
      </c>
      <c r="B33" s="191">
        <v>1</v>
      </c>
      <c r="C33" s="191">
        <v>4</v>
      </c>
      <c r="D33" s="192">
        <v>5210209</v>
      </c>
      <c r="E33" s="193">
        <v>0</v>
      </c>
      <c r="F33" s="203"/>
      <c r="G33" s="204"/>
      <c r="H33" s="204"/>
    </row>
    <row r="34" spans="1:8" ht="16.5" hidden="1" thickBot="1" x14ac:dyDescent="0.3">
      <c r="A34" s="190" t="s">
        <v>8</v>
      </c>
      <c r="B34" s="191">
        <v>1</v>
      </c>
      <c r="C34" s="191">
        <v>4</v>
      </c>
      <c r="D34" s="192">
        <v>5210209</v>
      </c>
      <c r="E34" s="193">
        <v>500</v>
      </c>
      <c r="F34" s="203"/>
      <c r="G34" s="204"/>
      <c r="H34" s="204"/>
    </row>
    <row r="35" spans="1:8" ht="32.25" hidden="1" thickBot="1" x14ac:dyDescent="0.3">
      <c r="A35" s="190" t="s">
        <v>42</v>
      </c>
      <c r="B35" s="191">
        <v>1</v>
      </c>
      <c r="C35" s="191">
        <v>4</v>
      </c>
      <c r="D35" s="192">
        <v>5210211</v>
      </c>
      <c r="E35" s="193">
        <v>0</v>
      </c>
      <c r="F35" s="203"/>
      <c r="G35" s="204"/>
      <c r="H35" s="204"/>
    </row>
    <row r="36" spans="1:8" ht="16.5" hidden="1" thickBot="1" x14ac:dyDescent="0.3">
      <c r="A36" s="190" t="s">
        <v>8</v>
      </c>
      <c r="B36" s="191">
        <v>1</v>
      </c>
      <c r="C36" s="191">
        <v>4</v>
      </c>
      <c r="D36" s="192">
        <v>5210211</v>
      </c>
      <c r="E36" s="193">
        <v>500</v>
      </c>
      <c r="F36" s="203"/>
      <c r="G36" s="204"/>
      <c r="H36" s="204"/>
    </row>
    <row r="37" spans="1:8" ht="32.25" hidden="1" thickBot="1" x14ac:dyDescent="0.3">
      <c r="A37" s="190" t="s">
        <v>63</v>
      </c>
      <c r="B37" s="191">
        <v>1</v>
      </c>
      <c r="C37" s="191">
        <v>4</v>
      </c>
      <c r="D37" s="192">
        <v>5210212</v>
      </c>
      <c r="E37" s="193">
        <v>0</v>
      </c>
      <c r="F37" s="203"/>
      <c r="G37" s="204"/>
      <c r="H37" s="204"/>
    </row>
    <row r="38" spans="1:8" ht="16.5" hidden="1" thickBot="1" x14ac:dyDescent="0.3">
      <c r="A38" s="190" t="s">
        <v>8</v>
      </c>
      <c r="B38" s="191">
        <v>1</v>
      </c>
      <c r="C38" s="191">
        <v>4</v>
      </c>
      <c r="D38" s="192">
        <v>5210212</v>
      </c>
      <c r="E38" s="193">
        <v>500</v>
      </c>
      <c r="F38" s="203"/>
      <c r="G38" s="204"/>
      <c r="H38" s="204"/>
    </row>
    <row r="39" spans="1:8" ht="32.25" hidden="1" thickBot="1" x14ac:dyDescent="0.3">
      <c r="A39" s="190" t="s">
        <v>152</v>
      </c>
      <c r="B39" s="191">
        <v>1</v>
      </c>
      <c r="C39" s="191">
        <v>4</v>
      </c>
      <c r="D39" s="192">
        <v>5210215</v>
      </c>
      <c r="E39" s="193">
        <v>0</v>
      </c>
      <c r="F39" s="203"/>
      <c r="G39" s="204"/>
      <c r="H39" s="204"/>
    </row>
    <row r="40" spans="1:8" ht="16.5" hidden="1" thickBot="1" x14ac:dyDescent="0.3">
      <c r="A40" s="190" t="s">
        <v>8</v>
      </c>
      <c r="B40" s="191">
        <v>1</v>
      </c>
      <c r="C40" s="191">
        <v>4</v>
      </c>
      <c r="D40" s="192">
        <v>5210215</v>
      </c>
      <c r="E40" s="193">
        <v>500</v>
      </c>
      <c r="F40" s="203"/>
      <c r="G40" s="204"/>
      <c r="H40" s="204"/>
    </row>
    <row r="41" spans="1:8" ht="48" thickBot="1" x14ac:dyDescent="0.3">
      <c r="A41" s="184" t="s">
        <v>74</v>
      </c>
      <c r="B41" s="185">
        <v>1</v>
      </c>
      <c r="C41" s="185">
        <v>6</v>
      </c>
      <c r="D41" s="186">
        <v>0</v>
      </c>
      <c r="E41" s="187">
        <v>0</v>
      </c>
      <c r="F41" s="202">
        <f>F42+F48</f>
        <v>5865.6</v>
      </c>
      <c r="G41" s="202">
        <f t="shared" ref="G41:H41" si="8">G42+G48</f>
        <v>4985</v>
      </c>
      <c r="H41" s="202">
        <f t="shared" si="8"/>
        <v>6210.7</v>
      </c>
    </row>
    <row r="42" spans="1:8" ht="16.5" thickBot="1" x14ac:dyDescent="0.3">
      <c r="A42" s="190" t="s">
        <v>7</v>
      </c>
      <c r="B42" s="191">
        <v>1</v>
      </c>
      <c r="C42" s="191">
        <v>6</v>
      </c>
      <c r="D42" s="192">
        <v>20000</v>
      </c>
      <c r="E42" s="193">
        <v>0</v>
      </c>
      <c r="F42" s="203">
        <f>F43+F46</f>
        <v>5122.2000000000007</v>
      </c>
      <c r="G42" s="203">
        <f t="shared" ref="G42:H42" si="9">G43+G46</f>
        <v>4353.3999999999996</v>
      </c>
      <c r="H42" s="203">
        <f t="shared" si="9"/>
        <v>5434.7</v>
      </c>
    </row>
    <row r="43" spans="1:8" ht="16.5" thickBot="1" x14ac:dyDescent="0.3">
      <c r="A43" s="190" t="s">
        <v>11</v>
      </c>
      <c r="B43" s="191">
        <v>1</v>
      </c>
      <c r="C43" s="191">
        <v>6</v>
      </c>
      <c r="D43" s="192">
        <v>21520</v>
      </c>
      <c r="E43" s="193">
        <v>0</v>
      </c>
      <c r="F43" s="203">
        <f>F44+F45</f>
        <v>5112.2000000000007</v>
      </c>
      <c r="G43" s="203">
        <f t="shared" ref="G43:H43" si="10">G44+G45</f>
        <v>4344.8999999999996</v>
      </c>
      <c r="H43" s="203">
        <f t="shared" si="10"/>
        <v>5424.5</v>
      </c>
    </row>
    <row r="44" spans="1:8" ht="16.5" thickBot="1" x14ac:dyDescent="0.3">
      <c r="A44" s="190" t="s">
        <v>8</v>
      </c>
      <c r="B44" s="191">
        <v>1</v>
      </c>
      <c r="C44" s="191">
        <v>6</v>
      </c>
      <c r="D44" s="192">
        <v>21520</v>
      </c>
      <c r="E44" s="193">
        <v>120</v>
      </c>
      <c r="F44" s="203">
        <v>4207.1000000000004</v>
      </c>
      <c r="G44" s="204">
        <v>3576</v>
      </c>
      <c r="H44" s="204">
        <v>4391.2</v>
      </c>
    </row>
    <row r="45" spans="1:8" ht="16.5" thickBot="1" x14ac:dyDescent="0.3">
      <c r="A45" s="190" t="s">
        <v>8</v>
      </c>
      <c r="B45" s="191">
        <v>1</v>
      </c>
      <c r="C45" s="191">
        <v>6</v>
      </c>
      <c r="D45" s="192">
        <v>21520</v>
      </c>
      <c r="E45" s="193">
        <v>240</v>
      </c>
      <c r="F45" s="203">
        <v>905.1</v>
      </c>
      <c r="G45" s="204">
        <v>768.9</v>
      </c>
      <c r="H45" s="204">
        <v>1033.3</v>
      </c>
    </row>
    <row r="46" spans="1:8" ht="32.25" thickBot="1" x14ac:dyDescent="0.3">
      <c r="A46" s="190" t="s">
        <v>12</v>
      </c>
      <c r="B46" s="191">
        <v>1</v>
      </c>
      <c r="C46" s="191">
        <v>6</v>
      </c>
      <c r="D46" s="192">
        <v>23520</v>
      </c>
      <c r="E46" s="193">
        <v>0</v>
      </c>
      <c r="F46" s="203">
        <f>F47</f>
        <v>10</v>
      </c>
      <c r="G46" s="203">
        <f t="shared" ref="G46:H46" si="11">G47</f>
        <v>8.5</v>
      </c>
      <c r="H46" s="203">
        <f t="shared" si="11"/>
        <v>10.199999999999999</v>
      </c>
    </row>
    <row r="47" spans="1:8" ht="16.5" thickBot="1" x14ac:dyDescent="0.3">
      <c r="A47" s="190" t="s">
        <v>8</v>
      </c>
      <c r="B47" s="191">
        <v>1</v>
      </c>
      <c r="C47" s="191">
        <v>6</v>
      </c>
      <c r="D47" s="192">
        <v>23520</v>
      </c>
      <c r="E47" s="193">
        <v>850</v>
      </c>
      <c r="F47" s="203">
        <v>10</v>
      </c>
      <c r="G47" s="204">
        <v>8.5</v>
      </c>
      <c r="H47" s="204">
        <v>10.199999999999999</v>
      </c>
    </row>
    <row r="48" spans="1:8" ht="16.5" thickBot="1" x14ac:dyDescent="0.3">
      <c r="A48" s="190" t="s">
        <v>75</v>
      </c>
      <c r="B48" s="191">
        <v>1</v>
      </c>
      <c r="C48" s="191">
        <v>6</v>
      </c>
      <c r="D48" s="192">
        <v>8750000</v>
      </c>
      <c r="E48" s="193">
        <v>0</v>
      </c>
      <c r="F48" s="203">
        <f>F49+F51</f>
        <v>743.4</v>
      </c>
      <c r="G48" s="203">
        <f t="shared" ref="G48:H48" si="12">G49+G51</f>
        <v>631.6</v>
      </c>
      <c r="H48" s="203">
        <f t="shared" si="12"/>
        <v>776</v>
      </c>
    </row>
    <row r="49" spans="1:8" ht="63.75" thickBot="1" x14ac:dyDescent="0.3">
      <c r="A49" s="190" t="s">
        <v>76</v>
      </c>
      <c r="B49" s="191">
        <v>1</v>
      </c>
      <c r="C49" s="191">
        <v>6</v>
      </c>
      <c r="D49" s="192">
        <v>8750220</v>
      </c>
      <c r="E49" s="193">
        <v>0</v>
      </c>
      <c r="F49" s="203">
        <f>F50</f>
        <v>371.7</v>
      </c>
      <c r="G49" s="203">
        <f t="shared" ref="G49:H49" si="13">G50</f>
        <v>315.8</v>
      </c>
      <c r="H49" s="203">
        <f t="shared" si="13"/>
        <v>388</v>
      </c>
    </row>
    <row r="50" spans="1:8" ht="16.5" thickBot="1" x14ac:dyDescent="0.3">
      <c r="A50" s="190" t="s">
        <v>8</v>
      </c>
      <c r="B50" s="208">
        <v>1</v>
      </c>
      <c r="C50" s="191">
        <v>6</v>
      </c>
      <c r="D50" s="192">
        <v>8750220</v>
      </c>
      <c r="E50" s="193">
        <v>530</v>
      </c>
      <c r="F50" s="203">
        <v>371.7</v>
      </c>
      <c r="G50" s="204">
        <v>315.8</v>
      </c>
      <c r="H50" s="204">
        <v>388</v>
      </c>
    </row>
    <row r="51" spans="1:8" ht="63.75" thickBot="1" x14ac:dyDescent="0.3">
      <c r="A51" s="209" t="s">
        <v>14</v>
      </c>
      <c r="B51" s="210">
        <v>1</v>
      </c>
      <c r="C51" s="191">
        <v>6</v>
      </c>
      <c r="D51" s="192">
        <v>8751120</v>
      </c>
      <c r="E51" s="193">
        <v>0</v>
      </c>
      <c r="F51" s="203">
        <f>F52</f>
        <v>371.7</v>
      </c>
      <c r="G51" s="203">
        <f t="shared" ref="G51:H51" si="14">G52</f>
        <v>315.8</v>
      </c>
      <c r="H51" s="203">
        <f t="shared" si="14"/>
        <v>388</v>
      </c>
    </row>
    <row r="52" spans="1:8" ht="16.5" thickBot="1" x14ac:dyDescent="0.3">
      <c r="A52" s="190" t="s">
        <v>8</v>
      </c>
      <c r="B52" s="191">
        <v>1</v>
      </c>
      <c r="C52" s="191">
        <v>6</v>
      </c>
      <c r="D52" s="192">
        <v>8751120</v>
      </c>
      <c r="E52" s="193">
        <v>530</v>
      </c>
      <c r="F52" s="203">
        <v>371.7</v>
      </c>
      <c r="G52" s="204">
        <v>315.8</v>
      </c>
      <c r="H52" s="204">
        <v>388</v>
      </c>
    </row>
    <row r="53" spans="1:8" ht="16.5" hidden="1" thickBot="1" x14ac:dyDescent="0.3">
      <c r="A53" s="211" t="s">
        <v>15</v>
      </c>
      <c r="B53" s="212">
        <v>1</v>
      </c>
      <c r="C53" s="212">
        <v>11</v>
      </c>
      <c r="D53" s="213">
        <v>0</v>
      </c>
      <c r="E53" s="214">
        <v>0</v>
      </c>
      <c r="F53" s="215"/>
      <c r="G53" s="204"/>
      <c r="H53" s="204"/>
    </row>
    <row r="54" spans="1:8" ht="16.5" hidden="1" thickBot="1" x14ac:dyDescent="0.3">
      <c r="A54" s="190" t="s">
        <v>15</v>
      </c>
      <c r="B54" s="191">
        <v>1</v>
      </c>
      <c r="C54" s="191">
        <v>11</v>
      </c>
      <c r="D54" s="192">
        <v>700000</v>
      </c>
      <c r="E54" s="193">
        <v>0</v>
      </c>
      <c r="F54" s="203"/>
      <c r="G54" s="204"/>
      <c r="H54" s="204"/>
    </row>
    <row r="55" spans="1:8" ht="16.5" hidden="1" thickBot="1" x14ac:dyDescent="0.3">
      <c r="A55" s="190" t="s">
        <v>16</v>
      </c>
      <c r="B55" s="191">
        <v>1</v>
      </c>
      <c r="C55" s="191">
        <v>11</v>
      </c>
      <c r="D55" s="192">
        <v>700500</v>
      </c>
      <c r="E55" s="193">
        <v>0</v>
      </c>
      <c r="F55" s="203"/>
      <c r="G55" s="204"/>
      <c r="H55" s="204"/>
    </row>
    <row r="56" spans="1:8" ht="16.5" hidden="1" thickBot="1" x14ac:dyDescent="0.3">
      <c r="A56" s="190" t="s">
        <v>17</v>
      </c>
      <c r="B56" s="191">
        <v>1</v>
      </c>
      <c r="C56" s="191">
        <v>11</v>
      </c>
      <c r="D56" s="192">
        <v>700500</v>
      </c>
      <c r="E56" s="193">
        <v>13</v>
      </c>
      <c r="F56" s="203"/>
      <c r="G56" s="204"/>
      <c r="H56" s="204"/>
    </row>
    <row r="57" spans="1:8" ht="16.5" thickBot="1" x14ac:dyDescent="0.3">
      <c r="A57" s="184" t="s">
        <v>18</v>
      </c>
      <c r="B57" s="185">
        <v>1</v>
      </c>
      <c r="C57" s="185">
        <v>13</v>
      </c>
      <c r="D57" s="186">
        <v>0</v>
      </c>
      <c r="E57" s="187">
        <v>0</v>
      </c>
      <c r="F57" s="202">
        <f>F58</f>
        <v>2878.9999999999995</v>
      </c>
      <c r="G57" s="202">
        <f t="shared" ref="G57:H57" si="15">G58</f>
        <v>2559.1000000000004</v>
      </c>
      <c r="H57" s="202">
        <f t="shared" si="15"/>
        <v>2881</v>
      </c>
    </row>
    <row r="58" spans="1:8" ht="33" customHeight="1" thickBot="1" x14ac:dyDescent="0.3">
      <c r="A58" s="190" t="s">
        <v>18</v>
      </c>
      <c r="B58" s="191">
        <v>1</v>
      </c>
      <c r="C58" s="191">
        <v>13</v>
      </c>
      <c r="D58" s="192">
        <v>0</v>
      </c>
      <c r="E58" s="193">
        <v>0</v>
      </c>
      <c r="F58" s="203">
        <f>F61+F80+F82+F84+F86</f>
        <v>2878.9999999999995</v>
      </c>
      <c r="G58" s="203">
        <f t="shared" ref="G58:H58" si="16">G61+G80+G82+G84+G86</f>
        <v>2559.1000000000004</v>
      </c>
      <c r="H58" s="203">
        <f t="shared" si="16"/>
        <v>2881</v>
      </c>
    </row>
    <row r="59" spans="1:8" ht="33" hidden="1" customHeight="1" x14ac:dyDescent="0.25">
      <c r="A59" s="190" t="s">
        <v>40</v>
      </c>
      <c r="B59" s="191">
        <v>1</v>
      </c>
      <c r="C59" s="191">
        <v>13</v>
      </c>
      <c r="D59" s="192">
        <v>920000</v>
      </c>
      <c r="E59" s="193">
        <v>0</v>
      </c>
      <c r="F59" s="203"/>
      <c r="G59" s="204"/>
      <c r="H59" s="204"/>
    </row>
    <row r="60" spans="1:8" ht="17.25" hidden="1" customHeight="1" x14ac:dyDescent="0.25">
      <c r="A60" s="190" t="s">
        <v>8</v>
      </c>
      <c r="B60" s="191">
        <v>1</v>
      </c>
      <c r="C60" s="191">
        <v>13</v>
      </c>
      <c r="D60" s="192">
        <v>920000</v>
      </c>
      <c r="E60" s="193">
        <v>500</v>
      </c>
      <c r="F60" s="203"/>
      <c r="G60" s="204"/>
      <c r="H60" s="204"/>
    </row>
    <row r="61" spans="1:8" ht="17.25" customHeight="1" thickBot="1" x14ac:dyDescent="0.3">
      <c r="A61" s="190" t="s">
        <v>7</v>
      </c>
      <c r="B61" s="191">
        <v>1</v>
      </c>
      <c r="C61" s="191">
        <v>13</v>
      </c>
      <c r="D61" s="192">
        <v>20000</v>
      </c>
      <c r="E61" s="193">
        <v>0</v>
      </c>
      <c r="F61" s="203">
        <f>F64+F78</f>
        <v>2441.4999999999995</v>
      </c>
      <c r="G61" s="203">
        <f t="shared" ref="G61:H61" si="17">G64+G78</f>
        <v>2171.4</v>
      </c>
      <c r="H61" s="203">
        <f t="shared" si="17"/>
        <v>2440</v>
      </c>
    </row>
    <row r="62" spans="1:8" ht="17.25" hidden="1" customHeight="1" x14ac:dyDescent="0.25">
      <c r="A62" s="190" t="s">
        <v>12</v>
      </c>
      <c r="B62" s="191">
        <v>1</v>
      </c>
      <c r="C62" s="191">
        <v>13</v>
      </c>
      <c r="D62" s="192">
        <v>29500</v>
      </c>
      <c r="E62" s="193">
        <v>0</v>
      </c>
      <c r="F62" s="203"/>
      <c r="G62" s="204"/>
      <c r="H62" s="204"/>
    </row>
    <row r="63" spans="1:8" ht="17.25" hidden="1" customHeight="1" x14ac:dyDescent="0.25">
      <c r="A63" s="190" t="s">
        <v>95</v>
      </c>
      <c r="B63" s="191">
        <v>1</v>
      </c>
      <c r="C63" s="191">
        <v>13</v>
      </c>
      <c r="D63" s="192">
        <v>29500</v>
      </c>
      <c r="E63" s="193">
        <v>999</v>
      </c>
      <c r="F63" s="203"/>
      <c r="G63" s="204"/>
      <c r="H63" s="204"/>
    </row>
    <row r="64" spans="1:8" ht="16.5" thickBot="1" x14ac:dyDescent="0.3">
      <c r="A64" s="190" t="s">
        <v>19</v>
      </c>
      <c r="B64" s="191">
        <v>1</v>
      </c>
      <c r="C64" s="191">
        <v>13</v>
      </c>
      <c r="D64" s="192">
        <v>20420</v>
      </c>
      <c r="E64" s="193">
        <v>0</v>
      </c>
      <c r="F64" s="203">
        <f>F65+F77</f>
        <v>2441.3999999999996</v>
      </c>
      <c r="G64" s="203">
        <f t="shared" ref="G64:H64" si="18">G65+G77</f>
        <v>2171.3000000000002</v>
      </c>
      <c r="H64" s="203">
        <f t="shared" si="18"/>
        <v>2439.9</v>
      </c>
    </row>
    <row r="65" spans="1:8" ht="16.5" thickBot="1" x14ac:dyDescent="0.3">
      <c r="A65" s="190" t="s">
        <v>8</v>
      </c>
      <c r="B65" s="191">
        <v>1</v>
      </c>
      <c r="C65" s="191">
        <v>13</v>
      </c>
      <c r="D65" s="192">
        <v>20420</v>
      </c>
      <c r="E65" s="193">
        <v>120</v>
      </c>
      <c r="F65" s="203">
        <v>1840.1</v>
      </c>
      <c r="G65" s="204">
        <v>1641.2</v>
      </c>
      <c r="H65" s="204">
        <v>1833.2</v>
      </c>
    </row>
    <row r="66" spans="1:8" ht="16.5" hidden="1" thickBot="1" x14ac:dyDescent="0.3">
      <c r="A66" s="190" t="s">
        <v>95</v>
      </c>
      <c r="B66" s="191">
        <v>1</v>
      </c>
      <c r="C66" s="191">
        <v>13</v>
      </c>
      <c r="D66" s="192">
        <v>29900</v>
      </c>
      <c r="E66" s="193">
        <v>999</v>
      </c>
      <c r="F66" s="203"/>
      <c r="G66" s="204"/>
      <c r="H66" s="204"/>
    </row>
    <row r="67" spans="1:8" ht="16.5" hidden="1" thickBot="1" x14ac:dyDescent="0.3">
      <c r="A67" s="190" t="s">
        <v>77</v>
      </c>
      <c r="B67" s="191">
        <v>1</v>
      </c>
      <c r="C67" s="191">
        <v>13</v>
      </c>
      <c r="D67" s="192">
        <v>7950000</v>
      </c>
      <c r="E67" s="193">
        <v>0</v>
      </c>
      <c r="F67" s="203"/>
      <c r="G67" s="204"/>
      <c r="H67" s="204"/>
    </row>
    <row r="68" spans="1:8" ht="16.5" hidden="1" thickBot="1" x14ac:dyDescent="0.3">
      <c r="A68" s="190" t="s">
        <v>8</v>
      </c>
      <c r="B68" s="191">
        <v>1</v>
      </c>
      <c r="C68" s="191">
        <v>13</v>
      </c>
      <c r="D68" s="192">
        <v>7950000</v>
      </c>
      <c r="E68" s="193">
        <v>500</v>
      </c>
      <c r="F68" s="203"/>
      <c r="G68" s="204"/>
      <c r="H68" s="204"/>
    </row>
    <row r="69" spans="1:8" ht="16.5" hidden="1" thickBot="1" x14ac:dyDescent="0.3">
      <c r="A69" s="179" t="s">
        <v>78</v>
      </c>
      <c r="B69" s="180">
        <v>2</v>
      </c>
      <c r="C69" s="180">
        <v>0</v>
      </c>
      <c r="D69" s="181">
        <v>0</v>
      </c>
      <c r="E69" s="182">
        <v>0</v>
      </c>
      <c r="F69" s="218"/>
      <c r="G69" s="204"/>
      <c r="H69" s="204"/>
    </row>
    <row r="70" spans="1:8" ht="16.5" hidden="1" thickBot="1" x14ac:dyDescent="0.3">
      <c r="A70" s="184" t="s">
        <v>79</v>
      </c>
      <c r="B70" s="185">
        <v>2</v>
      </c>
      <c r="C70" s="185">
        <v>3</v>
      </c>
      <c r="D70" s="186">
        <v>0</v>
      </c>
      <c r="E70" s="187">
        <v>0</v>
      </c>
      <c r="F70" s="219"/>
      <c r="G70" s="204"/>
      <c r="H70" s="204"/>
    </row>
    <row r="71" spans="1:8" ht="16.5" hidden="1" thickBot="1" x14ac:dyDescent="0.3">
      <c r="A71" s="190" t="s">
        <v>80</v>
      </c>
      <c r="B71" s="191">
        <v>2</v>
      </c>
      <c r="C71" s="191">
        <v>3</v>
      </c>
      <c r="D71" s="192">
        <v>10000</v>
      </c>
      <c r="E71" s="193">
        <v>0</v>
      </c>
      <c r="F71" s="203"/>
      <c r="G71" s="204"/>
      <c r="H71" s="204"/>
    </row>
    <row r="72" spans="1:8" ht="32.25" hidden="1" thickBot="1" x14ac:dyDescent="0.3">
      <c r="A72" s="190" t="s">
        <v>81</v>
      </c>
      <c r="B72" s="191">
        <v>2</v>
      </c>
      <c r="C72" s="191">
        <v>3</v>
      </c>
      <c r="D72" s="192">
        <v>13600</v>
      </c>
      <c r="E72" s="193">
        <v>0</v>
      </c>
      <c r="F72" s="203"/>
      <c r="G72" s="204"/>
      <c r="H72" s="204"/>
    </row>
    <row r="73" spans="1:8" ht="16.5" hidden="1" thickBot="1" x14ac:dyDescent="0.3">
      <c r="A73" s="190" t="s">
        <v>8</v>
      </c>
      <c r="B73" s="191">
        <v>2</v>
      </c>
      <c r="C73" s="191">
        <v>3</v>
      </c>
      <c r="D73" s="192">
        <v>13600</v>
      </c>
      <c r="E73" s="193">
        <v>500</v>
      </c>
      <c r="F73" s="203"/>
      <c r="G73" s="204"/>
      <c r="H73" s="204"/>
    </row>
    <row r="74" spans="1:8" ht="16.5" hidden="1" thickBot="1" x14ac:dyDescent="0.3">
      <c r="A74" s="190" t="s">
        <v>82</v>
      </c>
      <c r="B74" s="191">
        <v>2</v>
      </c>
      <c r="C74" s="191">
        <v>3</v>
      </c>
      <c r="D74" s="192">
        <v>13600</v>
      </c>
      <c r="E74" s="193">
        <v>9</v>
      </c>
      <c r="F74" s="203"/>
      <c r="G74" s="204"/>
      <c r="H74" s="204"/>
    </row>
    <row r="75" spans="1:8" ht="32.25" hidden="1" thickBot="1" x14ac:dyDescent="0.3">
      <c r="A75" s="179" t="s">
        <v>153</v>
      </c>
      <c r="B75" s="180">
        <v>3</v>
      </c>
      <c r="C75" s="180">
        <v>0</v>
      </c>
      <c r="D75" s="181">
        <v>0</v>
      </c>
      <c r="E75" s="182">
        <v>0</v>
      </c>
      <c r="F75" s="218"/>
      <c r="G75" s="204"/>
      <c r="H75" s="204"/>
    </row>
    <row r="76" spans="1:8" ht="16.5" hidden="1" thickBot="1" x14ac:dyDescent="0.3">
      <c r="A76" s="195" t="s">
        <v>154</v>
      </c>
      <c r="B76" s="191">
        <v>3</v>
      </c>
      <c r="C76" s="191">
        <v>9</v>
      </c>
      <c r="D76" s="192">
        <v>7950001</v>
      </c>
      <c r="E76" s="193">
        <v>500</v>
      </c>
      <c r="F76" s="203"/>
      <c r="G76" s="204"/>
      <c r="H76" s="204"/>
    </row>
    <row r="77" spans="1:8" ht="15.75" x14ac:dyDescent="0.25">
      <c r="A77" s="220" t="s">
        <v>8</v>
      </c>
      <c r="B77" s="208">
        <v>1</v>
      </c>
      <c r="C77" s="208">
        <v>13</v>
      </c>
      <c r="D77" s="221">
        <v>20420</v>
      </c>
      <c r="E77" s="222">
        <v>240</v>
      </c>
      <c r="F77" s="203">
        <v>601.29999999999995</v>
      </c>
      <c r="G77" s="204">
        <v>530.1</v>
      </c>
      <c r="H77" s="204">
        <v>606.70000000000005</v>
      </c>
    </row>
    <row r="78" spans="1:8" ht="31.5" x14ac:dyDescent="0.25">
      <c r="A78" s="220" t="s">
        <v>12</v>
      </c>
      <c r="B78" s="223">
        <v>1</v>
      </c>
      <c r="C78" s="210">
        <v>13</v>
      </c>
      <c r="D78" s="224">
        <v>23520</v>
      </c>
      <c r="E78" s="225">
        <v>0</v>
      </c>
      <c r="F78" s="203">
        <f>F79</f>
        <v>0.1</v>
      </c>
      <c r="G78" s="203">
        <f t="shared" ref="G78:H78" si="19">G79</f>
        <v>0.1</v>
      </c>
      <c r="H78" s="203">
        <f t="shared" si="19"/>
        <v>0.1</v>
      </c>
    </row>
    <row r="79" spans="1:8" ht="15.75" x14ac:dyDescent="0.25">
      <c r="A79" s="220" t="s">
        <v>8</v>
      </c>
      <c r="B79" s="223">
        <v>1</v>
      </c>
      <c r="C79" s="210">
        <v>13</v>
      </c>
      <c r="D79" s="224">
        <v>23520</v>
      </c>
      <c r="E79" s="225">
        <v>850</v>
      </c>
      <c r="F79" s="203">
        <v>0.1</v>
      </c>
      <c r="G79" s="204">
        <v>0.1</v>
      </c>
      <c r="H79" s="204">
        <v>0.1</v>
      </c>
    </row>
    <row r="80" spans="1:8" ht="31.5" x14ac:dyDescent="0.25">
      <c r="A80" s="226" t="s">
        <v>41</v>
      </c>
      <c r="B80" s="87">
        <v>1</v>
      </c>
      <c r="C80" s="87">
        <v>13</v>
      </c>
      <c r="D80" s="88">
        <v>8750000</v>
      </c>
      <c r="E80" s="227">
        <v>0</v>
      </c>
      <c r="F80" s="203">
        <f>F81</f>
        <v>189.2</v>
      </c>
      <c r="G80" s="203">
        <f t="shared" ref="G80:H80" si="20">G81</f>
        <v>167.7</v>
      </c>
      <c r="H80" s="203">
        <f t="shared" si="20"/>
        <v>190.7</v>
      </c>
    </row>
    <row r="81" spans="1:8" s="68" customFormat="1" ht="15.75" x14ac:dyDescent="0.25">
      <c r="A81" s="111" t="s">
        <v>8</v>
      </c>
      <c r="B81" s="121">
        <v>1</v>
      </c>
      <c r="C81" s="121">
        <v>13</v>
      </c>
      <c r="D81" s="122">
        <v>8757160</v>
      </c>
      <c r="E81" s="228">
        <v>530</v>
      </c>
      <c r="F81" s="229">
        <v>189.2</v>
      </c>
      <c r="G81" s="230">
        <v>167.7</v>
      </c>
      <c r="H81" s="230">
        <v>190.7</v>
      </c>
    </row>
    <row r="82" spans="1:8" ht="31.5" x14ac:dyDescent="0.25">
      <c r="A82" s="86" t="s">
        <v>42</v>
      </c>
      <c r="B82" s="87">
        <v>1</v>
      </c>
      <c r="C82" s="87">
        <v>13</v>
      </c>
      <c r="D82" s="88">
        <v>8750000</v>
      </c>
      <c r="E82" s="227">
        <v>0</v>
      </c>
      <c r="F82" s="203">
        <f>F83</f>
        <v>197.8</v>
      </c>
      <c r="G82" s="203">
        <f t="shared" ref="G82:H82" si="21">G83</f>
        <v>175.3</v>
      </c>
      <c r="H82" s="203">
        <f t="shared" si="21"/>
        <v>199.4</v>
      </c>
    </row>
    <row r="83" spans="1:8" s="68" customFormat="1" ht="15.75" x14ac:dyDescent="0.25">
      <c r="A83" s="111" t="s">
        <v>8</v>
      </c>
      <c r="B83" s="121">
        <v>1</v>
      </c>
      <c r="C83" s="121">
        <v>13</v>
      </c>
      <c r="D83" s="122">
        <v>8757150</v>
      </c>
      <c r="E83" s="228">
        <v>530</v>
      </c>
      <c r="F83" s="229">
        <v>197.8</v>
      </c>
      <c r="G83" s="230">
        <v>175.3</v>
      </c>
      <c r="H83" s="230">
        <v>199.4</v>
      </c>
    </row>
    <row r="84" spans="1:8" ht="66" customHeight="1" x14ac:dyDescent="0.25">
      <c r="A84" s="86" t="s">
        <v>43</v>
      </c>
      <c r="B84" s="87">
        <v>1</v>
      </c>
      <c r="C84" s="87">
        <v>13</v>
      </c>
      <c r="D84" s="88">
        <v>7950000</v>
      </c>
      <c r="E84" s="227">
        <v>0</v>
      </c>
      <c r="F84" s="203">
        <f>F85</f>
        <v>0.5</v>
      </c>
      <c r="G84" s="203">
        <f t="shared" ref="G84:H84" si="22">G85</f>
        <v>0.4</v>
      </c>
      <c r="H84" s="203">
        <f t="shared" si="22"/>
        <v>0.5</v>
      </c>
    </row>
    <row r="85" spans="1:8" s="68" customFormat="1" ht="15.75" x14ac:dyDescent="0.25">
      <c r="A85" s="111" t="s">
        <v>8</v>
      </c>
      <c r="B85" s="121">
        <v>1</v>
      </c>
      <c r="C85" s="121">
        <v>13</v>
      </c>
      <c r="D85" s="122" t="s">
        <v>44</v>
      </c>
      <c r="E85" s="228">
        <v>240</v>
      </c>
      <c r="F85" s="229">
        <v>0.5</v>
      </c>
      <c r="G85" s="230">
        <v>0.4</v>
      </c>
      <c r="H85" s="230">
        <v>0.5</v>
      </c>
    </row>
    <row r="86" spans="1:8" ht="47.25" x14ac:dyDescent="0.25">
      <c r="A86" s="86" t="s">
        <v>45</v>
      </c>
      <c r="B86" s="87">
        <v>1</v>
      </c>
      <c r="C86" s="87">
        <v>13</v>
      </c>
      <c r="D86" s="88">
        <v>7950000</v>
      </c>
      <c r="E86" s="227">
        <v>0</v>
      </c>
      <c r="F86" s="203">
        <f>F87</f>
        <v>50</v>
      </c>
      <c r="G86" s="203">
        <f t="shared" ref="G86:H86" si="23">G87</f>
        <v>44.3</v>
      </c>
      <c r="H86" s="203">
        <f t="shared" si="23"/>
        <v>50.4</v>
      </c>
    </row>
    <row r="87" spans="1:8" s="68" customFormat="1" ht="15.75" x14ac:dyDescent="0.25">
      <c r="A87" s="111" t="s">
        <v>8</v>
      </c>
      <c r="B87" s="121">
        <v>1</v>
      </c>
      <c r="C87" s="121">
        <v>13</v>
      </c>
      <c r="D87" s="122" t="s">
        <v>46</v>
      </c>
      <c r="E87" s="228">
        <v>240</v>
      </c>
      <c r="F87" s="229">
        <v>50</v>
      </c>
      <c r="G87" s="230">
        <v>44.3</v>
      </c>
      <c r="H87" s="230">
        <v>50.4</v>
      </c>
    </row>
    <row r="88" spans="1:8" s="149" customFormat="1" ht="32.25" thickBot="1" x14ac:dyDescent="0.3">
      <c r="A88" s="179" t="s">
        <v>156</v>
      </c>
      <c r="B88" s="146">
        <v>3</v>
      </c>
      <c r="C88" s="146">
        <v>0</v>
      </c>
      <c r="D88" s="147">
        <v>0</v>
      </c>
      <c r="E88" s="319">
        <v>0</v>
      </c>
      <c r="F88" s="320">
        <f>F89</f>
        <v>325.60000000000002</v>
      </c>
      <c r="G88" s="320">
        <f t="shared" ref="G88:H89" si="24">G89</f>
        <v>288.8</v>
      </c>
      <c r="H88" s="320">
        <f t="shared" si="24"/>
        <v>328.2</v>
      </c>
    </row>
    <row r="89" spans="1:8" s="68" customFormat="1" ht="48" thickBot="1" x14ac:dyDescent="0.3">
      <c r="A89" s="98" t="s">
        <v>48</v>
      </c>
      <c r="B89" s="121">
        <v>3</v>
      </c>
      <c r="C89" s="121">
        <v>9</v>
      </c>
      <c r="D89" s="122">
        <v>20000</v>
      </c>
      <c r="E89" s="228">
        <v>0</v>
      </c>
      <c r="F89" s="229">
        <f>F90</f>
        <v>325.60000000000002</v>
      </c>
      <c r="G89" s="229">
        <f t="shared" si="24"/>
        <v>288.8</v>
      </c>
      <c r="H89" s="229">
        <f t="shared" si="24"/>
        <v>328.2</v>
      </c>
    </row>
    <row r="90" spans="1:8" s="68" customFormat="1" ht="15.75" x14ac:dyDescent="0.25">
      <c r="A90" s="111" t="s">
        <v>8</v>
      </c>
      <c r="B90" s="121">
        <v>3</v>
      </c>
      <c r="C90" s="121">
        <v>9</v>
      </c>
      <c r="D90" s="122">
        <v>20420</v>
      </c>
      <c r="E90" s="228">
        <v>120</v>
      </c>
      <c r="F90" s="229">
        <v>325.60000000000002</v>
      </c>
      <c r="G90" s="230">
        <v>288.8</v>
      </c>
      <c r="H90" s="230">
        <v>328.2</v>
      </c>
    </row>
    <row r="91" spans="1:8" s="149" customFormat="1" ht="16.5" thickBot="1" x14ac:dyDescent="0.3">
      <c r="A91" s="179" t="s">
        <v>20</v>
      </c>
      <c r="B91" s="180">
        <v>4</v>
      </c>
      <c r="C91" s="180">
        <v>0</v>
      </c>
      <c r="D91" s="181">
        <v>0</v>
      </c>
      <c r="E91" s="182">
        <v>0</v>
      </c>
      <c r="F91" s="218">
        <f>F92+F95+F122</f>
        <v>11096.9</v>
      </c>
      <c r="G91" s="218">
        <f t="shared" ref="G91:H91" si="25">G92+G95+G122</f>
        <v>9842.5</v>
      </c>
      <c r="H91" s="218">
        <f t="shared" si="25"/>
        <v>11185.7</v>
      </c>
    </row>
    <row r="92" spans="1:8" s="238" customFormat="1" ht="16.5" thickBot="1" x14ac:dyDescent="0.3">
      <c r="A92" s="233" t="s">
        <v>49</v>
      </c>
      <c r="B92" s="234">
        <v>4</v>
      </c>
      <c r="C92" s="234">
        <v>1</v>
      </c>
      <c r="D92" s="235">
        <v>8750000</v>
      </c>
      <c r="E92" s="236">
        <v>0</v>
      </c>
      <c r="F92" s="237">
        <f>F93</f>
        <v>189</v>
      </c>
      <c r="G92" s="237">
        <f t="shared" ref="G92:H93" si="26">G93</f>
        <v>167.5</v>
      </c>
      <c r="H92" s="237">
        <f t="shared" si="26"/>
        <v>190.5</v>
      </c>
    </row>
    <row r="93" spans="1:8" s="68" customFormat="1" ht="32.25" thickBot="1" x14ac:dyDescent="0.3">
      <c r="A93" s="98" t="s">
        <v>50</v>
      </c>
      <c r="B93" s="239">
        <v>4</v>
      </c>
      <c r="C93" s="239">
        <v>1</v>
      </c>
      <c r="D93" s="240">
        <v>8757120</v>
      </c>
      <c r="E93" s="241">
        <v>0</v>
      </c>
      <c r="F93" s="242">
        <f>F94</f>
        <v>189</v>
      </c>
      <c r="G93" s="242">
        <f t="shared" si="26"/>
        <v>167.5</v>
      </c>
      <c r="H93" s="242">
        <f t="shared" si="26"/>
        <v>190.5</v>
      </c>
    </row>
    <row r="94" spans="1:8" s="68" customFormat="1" ht="16.5" thickBot="1" x14ac:dyDescent="0.3">
      <c r="A94" s="111" t="s">
        <v>8</v>
      </c>
      <c r="B94" s="239">
        <v>4</v>
      </c>
      <c r="C94" s="239">
        <v>1</v>
      </c>
      <c r="D94" s="240">
        <v>8757120</v>
      </c>
      <c r="E94" s="241">
        <v>530</v>
      </c>
      <c r="F94" s="242">
        <v>189</v>
      </c>
      <c r="G94" s="243">
        <v>167.5</v>
      </c>
      <c r="H94" s="243">
        <v>190.5</v>
      </c>
    </row>
    <row r="95" spans="1:8" s="238" customFormat="1" ht="16.5" thickBot="1" x14ac:dyDescent="0.3">
      <c r="A95" s="244" t="s">
        <v>157</v>
      </c>
      <c r="B95" s="245">
        <v>4</v>
      </c>
      <c r="C95" s="245">
        <v>9</v>
      </c>
      <c r="D95" s="246">
        <v>0</v>
      </c>
      <c r="E95" s="247">
        <v>0</v>
      </c>
      <c r="F95" s="248">
        <f>F96+F120</f>
        <v>10687.9</v>
      </c>
      <c r="G95" s="248">
        <f t="shared" ref="G95:H95" si="27">G96+G120</f>
        <v>9480</v>
      </c>
      <c r="H95" s="248">
        <f t="shared" si="27"/>
        <v>10773.400000000001</v>
      </c>
    </row>
    <row r="96" spans="1:8" ht="32.25" thickBot="1" x14ac:dyDescent="0.3">
      <c r="A96" s="98" t="s">
        <v>52</v>
      </c>
      <c r="B96" s="249">
        <v>4</v>
      </c>
      <c r="C96" s="249">
        <v>9</v>
      </c>
      <c r="D96" s="250">
        <v>409220</v>
      </c>
      <c r="E96" s="251">
        <v>0</v>
      </c>
      <c r="F96" s="229">
        <f>F97</f>
        <v>2362.9</v>
      </c>
      <c r="G96" s="229">
        <f t="shared" ref="G96:H96" si="28">G97</f>
        <v>2095.8000000000002</v>
      </c>
      <c r="H96" s="229">
        <f t="shared" si="28"/>
        <v>2381.8000000000002</v>
      </c>
    </row>
    <row r="97" spans="1:8" ht="29.25" customHeight="1" thickBot="1" x14ac:dyDescent="0.3">
      <c r="A97" s="190" t="s">
        <v>8</v>
      </c>
      <c r="B97" s="249">
        <v>4</v>
      </c>
      <c r="C97" s="249">
        <v>9</v>
      </c>
      <c r="D97" s="250">
        <v>409220</v>
      </c>
      <c r="E97" s="251">
        <v>240</v>
      </c>
      <c r="F97" s="242">
        <v>2362.9</v>
      </c>
      <c r="G97" s="252">
        <v>2095.8000000000002</v>
      </c>
      <c r="H97" s="252">
        <v>2381.8000000000002</v>
      </c>
    </row>
    <row r="98" spans="1:8" ht="16.5" hidden="1" thickBot="1" x14ac:dyDescent="0.3">
      <c r="A98" s="184" t="s">
        <v>158</v>
      </c>
      <c r="B98" s="185">
        <v>4</v>
      </c>
      <c r="C98" s="185">
        <v>12</v>
      </c>
      <c r="D98" s="186">
        <v>0</v>
      </c>
      <c r="E98" s="187">
        <v>0</v>
      </c>
      <c r="F98" s="219"/>
      <c r="G98" s="204"/>
      <c r="H98" s="204"/>
    </row>
    <row r="99" spans="1:8" ht="16.5" hidden="1" thickBot="1" x14ac:dyDescent="0.3">
      <c r="A99" s="190" t="s">
        <v>159</v>
      </c>
      <c r="B99" s="191">
        <v>4</v>
      </c>
      <c r="C99" s="191">
        <v>12</v>
      </c>
      <c r="D99" s="192">
        <v>3400300</v>
      </c>
      <c r="E99" s="193">
        <v>0</v>
      </c>
      <c r="F99" s="203"/>
      <c r="G99" s="204"/>
      <c r="H99" s="204"/>
    </row>
    <row r="100" spans="1:8" ht="16.5" hidden="1" thickBot="1" x14ac:dyDescent="0.3">
      <c r="A100" s="190" t="s">
        <v>8</v>
      </c>
      <c r="B100" s="191">
        <v>4</v>
      </c>
      <c r="C100" s="191">
        <v>12</v>
      </c>
      <c r="D100" s="250">
        <v>3400300</v>
      </c>
      <c r="E100" s="251">
        <v>500</v>
      </c>
      <c r="F100" s="203"/>
      <c r="G100" s="204"/>
      <c r="H100" s="204"/>
    </row>
    <row r="101" spans="1:8" ht="16.5" hidden="1" thickBot="1" x14ac:dyDescent="0.3">
      <c r="A101" s="179" t="s">
        <v>23</v>
      </c>
      <c r="B101" s="180">
        <v>5</v>
      </c>
      <c r="C101" s="180">
        <v>0</v>
      </c>
      <c r="D101" s="181">
        <v>0</v>
      </c>
      <c r="E101" s="182">
        <v>0</v>
      </c>
      <c r="F101" s="218"/>
      <c r="G101" s="204"/>
      <c r="H101" s="204"/>
    </row>
    <row r="102" spans="1:8" ht="16.5" hidden="1" thickBot="1" x14ac:dyDescent="0.3">
      <c r="A102" s="184" t="s">
        <v>160</v>
      </c>
      <c r="B102" s="185">
        <v>5</v>
      </c>
      <c r="C102" s="185">
        <v>2</v>
      </c>
      <c r="D102" s="186">
        <v>0</v>
      </c>
      <c r="E102" s="187">
        <v>0</v>
      </c>
      <c r="F102" s="219"/>
      <c r="G102" s="204"/>
      <c r="H102" s="204"/>
    </row>
    <row r="103" spans="1:8" ht="16.5" hidden="1" thickBot="1" x14ac:dyDescent="0.3">
      <c r="A103" s="190" t="s">
        <v>77</v>
      </c>
      <c r="B103" s="191">
        <v>5</v>
      </c>
      <c r="C103" s="191">
        <v>2</v>
      </c>
      <c r="D103" s="192">
        <v>7950000</v>
      </c>
      <c r="E103" s="193">
        <v>0</v>
      </c>
      <c r="F103" s="203"/>
      <c r="G103" s="204"/>
      <c r="H103" s="204"/>
    </row>
    <row r="104" spans="1:8" ht="32.25" hidden="1" thickBot="1" x14ac:dyDescent="0.3">
      <c r="A104" s="190" t="s">
        <v>161</v>
      </c>
      <c r="B104" s="191">
        <v>5</v>
      </c>
      <c r="C104" s="191">
        <v>2</v>
      </c>
      <c r="D104" s="192">
        <v>7950003</v>
      </c>
      <c r="E104" s="193">
        <v>0</v>
      </c>
      <c r="F104" s="203"/>
      <c r="G104" s="204"/>
      <c r="H104" s="204"/>
    </row>
    <row r="105" spans="1:8" ht="16.5" hidden="1" thickBot="1" x14ac:dyDescent="0.3">
      <c r="A105" s="190" t="s">
        <v>162</v>
      </c>
      <c r="B105" s="191">
        <v>5</v>
      </c>
      <c r="C105" s="191">
        <v>2</v>
      </c>
      <c r="D105" s="192">
        <v>7950003</v>
      </c>
      <c r="E105" s="193">
        <v>3</v>
      </c>
      <c r="F105" s="203"/>
      <c r="G105" s="204"/>
      <c r="H105" s="204"/>
    </row>
    <row r="106" spans="1:8" ht="16.5" hidden="1" thickBot="1" x14ac:dyDescent="0.3">
      <c r="A106" s="184" t="s">
        <v>24</v>
      </c>
      <c r="B106" s="185">
        <v>5</v>
      </c>
      <c r="C106" s="185">
        <v>3</v>
      </c>
      <c r="D106" s="186">
        <v>0</v>
      </c>
      <c r="E106" s="187">
        <v>0</v>
      </c>
      <c r="F106" s="219"/>
      <c r="G106" s="204"/>
      <c r="H106" s="204"/>
    </row>
    <row r="107" spans="1:8" ht="16.5" hidden="1" thickBot="1" x14ac:dyDescent="0.3">
      <c r="A107" s="190" t="s">
        <v>24</v>
      </c>
      <c r="B107" s="191">
        <v>5</v>
      </c>
      <c r="C107" s="191">
        <v>3</v>
      </c>
      <c r="D107" s="192">
        <v>6000000</v>
      </c>
      <c r="E107" s="193">
        <v>0</v>
      </c>
      <c r="F107" s="203"/>
      <c r="G107" s="204"/>
      <c r="H107" s="204"/>
    </row>
    <row r="108" spans="1:8" ht="16.5" hidden="1" thickBot="1" x14ac:dyDescent="0.3">
      <c r="A108" s="190" t="s">
        <v>25</v>
      </c>
      <c r="B108" s="191">
        <v>5</v>
      </c>
      <c r="C108" s="191">
        <v>3</v>
      </c>
      <c r="D108" s="192">
        <v>6000100</v>
      </c>
      <c r="E108" s="193">
        <v>0</v>
      </c>
      <c r="F108" s="203"/>
      <c r="G108" s="204"/>
      <c r="H108" s="204"/>
    </row>
    <row r="109" spans="1:8" ht="16.5" hidden="1" thickBot="1" x14ac:dyDescent="0.3">
      <c r="A109" s="190" t="s">
        <v>8</v>
      </c>
      <c r="B109" s="191">
        <v>5</v>
      </c>
      <c r="C109" s="191">
        <v>3</v>
      </c>
      <c r="D109" s="192">
        <v>6000100</v>
      </c>
      <c r="E109" s="193">
        <v>500</v>
      </c>
      <c r="F109" s="203"/>
      <c r="G109" s="204"/>
      <c r="H109" s="204"/>
    </row>
    <row r="110" spans="1:8" ht="32.25" hidden="1" thickBot="1" x14ac:dyDescent="0.3">
      <c r="A110" s="190" t="s">
        <v>163</v>
      </c>
      <c r="B110" s="191">
        <v>5</v>
      </c>
      <c r="C110" s="191">
        <v>3</v>
      </c>
      <c r="D110" s="192">
        <v>6000200</v>
      </c>
      <c r="E110" s="193">
        <v>0</v>
      </c>
      <c r="F110" s="203"/>
      <c r="G110" s="204"/>
      <c r="H110" s="204"/>
    </row>
    <row r="111" spans="1:8" ht="16.5" hidden="1" thickBot="1" x14ac:dyDescent="0.3">
      <c r="A111" s="190" t="s">
        <v>8</v>
      </c>
      <c r="B111" s="191">
        <v>5</v>
      </c>
      <c r="C111" s="191">
        <v>3</v>
      </c>
      <c r="D111" s="192">
        <v>6000200</v>
      </c>
      <c r="E111" s="193">
        <v>500</v>
      </c>
      <c r="F111" s="203"/>
      <c r="G111" s="204"/>
      <c r="H111" s="204"/>
    </row>
    <row r="112" spans="1:8" ht="16.5" hidden="1" thickBot="1" x14ac:dyDescent="0.3">
      <c r="A112" s="190" t="s">
        <v>26</v>
      </c>
      <c r="B112" s="191">
        <v>5</v>
      </c>
      <c r="C112" s="191">
        <v>3</v>
      </c>
      <c r="D112" s="192">
        <v>6000300</v>
      </c>
      <c r="E112" s="193">
        <v>0</v>
      </c>
      <c r="F112" s="203"/>
      <c r="G112" s="204"/>
      <c r="H112" s="204"/>
    </row>
    <row r="113" spans="1:8" ht="16.5" hidden="1" thickBot="1" x14ac:dyDescent="0.3">
      <c r="A113" s="190" t="s">
        <v>8</v>
      </c>
      <c r="B113" s="191">
        <v>5</v>
      </c>
      <c r="C113" s="191">
        <v>3</v>
      </c>
      <c r="D113" s="192">
        <v>6000300</v>
      </c>
      <c r="E113" s="193">
        <v>500</v>
      </c>
      <c r="F113" s="203"/>
      <c r="G113" s="204"/>
      <c r="H113" s="204"/>
    </row>
    <row r="114" spans="1:8" ht="16.5" hidden="1" thickBot="1" x14ac:dyDescent="0.3">
      <c r="A114" s="190" t="s">
        <v>27</v>
      </c>
      <c r="B114" s="191">
        <v>5</v>
      </c>
      <c r="C114" s="191">
        <v>3</v>
      </c>
      <c r="D114" s="192">
        <v>6000400</v>
      </c>
      <c r="E114" s="193">
        <v>0</v>
      </c>
      <c r="F114" s="203"/>
      <c r="G114" s="204"/>
      <c r="H114" s="204"/>
    </row>
    <row r="115" spans="1:8" ht="16.5" hidden="1" thickBot="1" x14ac:dyDescent="0.3">
      <c r="A115" s="190" t="s">
        <v>8</v>
      </c>
      <c r="B115" s="191">
        <v>5</v>
      </c>
      <c r="C115" s="191">
        <v>3</v>
      </c>
      <c r="D115" s="192">
        <v>6000400</v>
      </c>
      <c r="E115" s="193">
        <v>500</v>
      </c>
      <c r="F115" s="203"/>
      <c r="G115" s="204"/>
      <c r="H115" s="204"/>
    </row>
    <row r="116" spans="1:8" ht="32.25" hidden="1" thickBot="1" x14ac:dyDescent="0.3">
      <c r="A116" s="190" t="s">
        <v>164</v>
      </c>
      <c r="B116" s="191">
        <v>5</v>
      </c>
      <c r="C116" s="191">
        <v>3</v>
      </c>
      <c r="D116" s="192">
        <v>6000500</v>
      </c>
      <c r="E116" s="193">
        <v>0</v>
      </c>
      <c r="F116" s="203"/>
      <c r="G116" s="204"/>
      <c r="H116" s="204"/>
    </row>
    <row r="117" spans="1:8" ht="16.5" hidden="1" thickBot="1" x14ac:dyDescent="0.3">
      <c r="A117" s="190" t="s">
        <v>8</v>
      </c>
      <c r="B117" s="191">
        <v>5</v>
      </c>
      <c r="C117" s="191">
        <v>3</v>
      </c>
      <c r="D117" s="192">
        <v>6000500</v>
      </c>
      <c r="E117" s="193">
        <v>500</v>
      </c>
      <c r="F117" s="203"/>
      <c r="G117" s="204"/>
      <c r="H117" s="204"/>
    </row>
    <row r="118" spans="1:8" ht="16.5" hidden="1" thickBot="1" x14ac:dyDescent="0.3">
      <c r="A118" s="190" t="s">
        <v>77</v>
      </c>
      <c r="B118" s="191">
        <v>5</v>
      </c>
      <c r="C118" s="191">
        <v>3</v>
      </c>
      <c r="D118" s="192">
        <v>7950002</v>
      </c>
      <c r="E118" s="193">
        <v>0</v>
      </c>
      <c r="F118" s="203"/>
      <c r="G118" s="204"/>
      <c r="H118" s="204"/>
    </row>
    <row r="119" spans="1:8" ht="16.5" hidden="1" thickBot="1" x14ac:dyDescent="0.3">
      <c r="A119" s="190" t="s">
        <v>8</v>
      </c>
      <c r="B119" s="191">
        <v>5</v>
      </c>
      <c r="C119" s="191">
        <v>3</v>
      </c>
      <c r="D119" s="192">
        <v>7950002</v>
      </c>
      <c r="E119" s="193">
        <v>500</v>
      </c>
      <c r="F119" s="203"/>
      <c r="G119" s="204"/>
      <c r="H119" s="204"/>
    </row>
    <row r="120" spans="1:8" ht="48" thickBot="1" x14ac:dyDescent="0.3">
      <c r="A120" s="98" t="s">
        <v>51</v>
      </c>
      <c r="B120" s="191">
        <v>4</v>
      </c>
      <c r="C120" s="191">
        <v>9</v>
      </c>
      <c r="D120" s="192">
        <v>8750000</v>
      </c>
      <c r="E120" s="193">
        <v>0</v>
      </c>
      <c r="F120" s="203">
        <f>F121</f>
        <v>8325</v>
      </c>
      <c r="G120" s="203">
        <f t="shared" ref="G120:H120" si="29">G121</f>
        <v>7384.2</v>
      </c>
      <c r="H120" s="203">
        <f t="shared" si="29"/>
        <v>8391.6</v>
      </c>
    </row>
    <row r="121" spans="1:8" ht="16.5" thickBot="1" x14ac:dyDescent="0.3">
      <c r="A121" s="111" t="s">
        <v>8</v>
      </c>
      <c r="B121" s="191">
        <v>4</v>
      </c>
      <c r="C121" s="191">
        <v>9</v>
      </c>
      <c r="D121" s="192">
        <v>8757620</v>
      </c>
      <c r="E121" s="193">
        <v>520</v>
      </c>
      <c r="F121" s="203">
        <v>8325</v>
      </c>
      <c r="G121" s="204">
        <v>7384.2</v>
      </c>
      <c r="H121" s="204">
        <v>8391.6</v>
      </c>
    </row>
    <row r="122" spans="1:8" s="238" customFormat="1" ht="16.5" thickBot="1" x14ac:dyDescent="0.3">
      <c r="A122" s="233" t="s">
        <v>158</v>
      </c>
      <c r="B122" s="245">
        <v>4</v>
      </c>
      <c r="C122" s="245">
        <v>12</v>
      </c>
      <c r="D122" s="246">
        <v>7950000</v>
      </c>
      <c r="E122" s="247">
        <v>0</v>
      </c>
      <c r="F122" s="248">
        <f>F123</f>
        <v>220</v>
      </c>
      <c r="G122" s="248">
        <f t="shared" ref="G122:H123" si="30">G123</f>
        <v>195</v>
      </c>
      <c r="H122" s="248">
        <f t="shared" si="30"/>
        <v>221.8</v>
      </c>
    </row>
    <row r="123" spans="1:8" ht="32.25" thickBot="1" x14ac:dyDescent="0.3">
      <c r="A123" s="98" t="s">
        <v>56</v>
      </c>
      <c r="B123" s="191">
        <v>4</v>
      </c>
      <c r="C123" s="191">
        <v>12</v>
      </c>
      <c r="D123" s="192" t="s">
        <v>57</v>
      </c>
      <c r="E123" s="193">
        <v>0</v>
      </c>
      <c r="F123" s="203">
        <f>F124</f>
        <v>220</v>
      </c>
      <c r="G123" s="203">
        <f t="shared" si="30"/>
        <v>195</v>
      </c>
      <c r="H123" s="203">
        <f t="shared" si="30"/>
        <v>221.8</v>
      </c>
    </row>
    <row r="124" spans="1:8" ht="16.5" thickBot="1" x14ac:dyDescent="0.3">
      <c r="A124" s="111" t="s">
        <v>8</v>
      </c>
      <c r="B124" s="191">
        <v>4</v>
      </c>
      <c r="C124" s="191">
        <v>12</v>
      </c>
      <c r="D124" s="192" t="s">
        <v>57</v>
      </c>
      <c r="E124" s="193">
        <v>240</v>
      </c>
      <c r="F124" s="203">
        <v>220</v>
      </c>
      <c r="G124" s="204">
        <v>195</v>
      </c>
      <c r="H124" s="204">
        <v>221.8</v>
      </c>
    </row>
    <row r="125" spans="1:8" ht="16.5" thickBot="1" x14ac:dyDescent="0.3">
      <c r="A125" s="179" t="s">
        <v>58</v>
      </c>
      <c r="B125" s="180">
        <v>7</v>
      </c>
      <c r="C125" s="180">
        <v>0</v>
      </c>
      <c r="D125" s="181">
        <v>0</v>
      </c>
      <c r="E125" s="182">
        <v>0</v>
      </c>
      <c r="F125" s="218">
        <f>F126+F145+F167+F171</f>
        <v>268242.8</v>
      </c>
      <c r="G125" s="218">
        <f t="shared" ref="G125:H125" si="31">G126+G145+G167+G171</f>
        <v>260481.8</v>
      </c>
      <c r="H125" s="218">
        <f t="shared" si="31"/>
        <v>272941.60000000003</v>
      </c>
    </row>
    <row r="126" spans="1:8" ht="16.5" thickBot="1" x14ac:dyDescent="0.3">
      <c r="A126" s="184" t="s">
        <v>93</v>
      </c>
      <c r="B126" s="185">
        <v>7</v>
      </c>
      <c r="C126" s="185">
        <v>1</v>
      </c>
      <c r="D126" s="186">
        <v>0</v>
      </c>
      <c r="E126" s="187">
        <v>0</v>
      </c>
      <c r="F126" s="219">
        <f>F127+F138</f>
        <v>62488.9</v>
      </c>
      <c r="G126" s="219">
        <f t="shared" ref="G126:H126" si="32">G127+G138</f>
        <v>60839.899999999994</v>
      </c>
      <c r="H126" s="219">
        <f t="shared" si="32"/>
        <v>63594.5</v>
      </c>
    </row>
    <row r="127" spans="1:8" ht="16.5" thickBot="1" x14ac:dyDescent="0.3">
      <c r="A127" s="190" t="s">
        <v>94</v>
      </c>
      <c r="B127" s="191">
        <v>7</v>
      </c>
      <c r="C127" s="191">
        <v>1</v>
      </c>
      <c r="D127" s="192">
        <v>4200000</v>
      </c>
      <c r="E127" s="193">
        <v>0</v>
      </c>
      <c r="F127" s="203">
        <f>F128+F131+F135</f>
        <v>16395.400000000001</v>
      </c>
      <c r="G127" s="203">
        <f t="shared" ref="G127:H127" si="33">G128+G131+G135</f>
        <v>15969.7</v>
      </c>
      <c r="H127" s="203">
        <f t="shared" si="33"/>
        <v>16691.400000000001</v>
      </c>
    </row>
    <row r="128" spans="1:8" ht="32.25" thickBot="1" x14ac:dyDescent="0.3">
      <c r="A128" s="190" t="s">
        <v>12</v>
      </c>
      <c r="B128" s="191">
        <v>7</v>
      </c>
      <c r="C128" s="191">
        <v>1</v>
      </c>
      <c r="D128" s="192">
        <v>4203520</v>
      </c>
      <c r="E128" s="193">
        <v>0</v>
      </c>
      <c r="F128" s="203">
        <f>F129+F130</f>
        <v>30.9</v>
      </c>
      <c r="G128" s="203">
        <f t="shared" ref="G128:H128" si="34">G129+G130</f>
        <v>30</v>
      </c>
      <c r="H128" s="203">
        <f t="shared" si="34"/>
        <v>32.299999999999997</v>
      </c>
    </row>
    <row r="129" spans="1:8" ht="16.5" thickBot="1" x14ac:dyDescent="0.3">
      <c r="A129" s="190" t="s">
        <v>95</v>
      </c>
      <c r="B129" s="191">
        <v>7</v>
      </c>
      <c r="C129" s="191">
        <v>1</v>
      </c>
      <c r="D129" s="192">
        <v>4203520</v>
      </c>
      <c r="E129" s="193">
        <v>850</v>
      </c>
      <c r="F129" s="203">
        <v>10.9</v>
      </c>
      <c r="G129" s="204">
        <v>10.6</v>
      </c>
      <c r="H129" s="204">
        <v>11.9</v>
      </c>
    </row>
    <row r="130" spans="1:8" ht="16.5" thickBot="1" x14ac:dyDescent="0.3">
      <c r="A130" s="111" t="s">
        <v>96</v>
      </c>
      <c r="B130" s="191">
        <v>7</v>
      </c>
      <c r="C130" s="191">
        <v>1</v>
      </c>
      <c r="D130" s="192">
        <v>4203510</v>
      </c>
      <c r="E130" s="193">
        <v>611</v>
      </c>
      <c r="F130" s="203">
        <v>20</v>
      </c>
      <c r="G130" s="204">
        <v>19.399999999999999</v>
      </c>
      <c r="H130" s="204">
        <v>20.399999999999999</v>
      </c>
    </row>
    <row r="131" spans="1:8" ht="16.5" thickBot="1" x14ac:dyDescent="0.3">
      <c r="A131" s="254" t="s">
        <v>19</v>
      </c>
      <c r="B131" s="191">
        <v>7</v>
      </c>
      <c r="C131" s="191">
        <v>1</v>
      </c>
      <c r="D131" s="192">
        <v>4200420</v>
      </c>
      <c r="E131" s="193">
        <v>0</v>
      </c>
      <c r="F131" s="203">
        <f>F132+F133+F134</f>
        <v>9215.4</v>
      </c>
      <c r="G131" s="203">
        <f t="shared" ref="G131:H131" si="35">G132+G133+G134</f>
        <v>8957.4</v>
      </c>
      <c r="H131" s="203">
        <f t="shared" si="35"/>
        <v>9381.4</v>
      </c>
    </row>
    <row r="132" spans="1:8" ht="16.5" thickBot="1" x14ac:dyDescent="0.3">
      <c r="A132" s="254" t="s">
        <v>95</v>
      </c>
      <c r="B132" s="191">
        <v>7</v>
      </c>
      <c r="C132" s="191">
        <v>1</v>
      </c>
      <c r="D132" s="192">
        <v>4200420</v>
      </c>
      <c r="E132" s="193">
        <v>120</v>
      </c>
      <c r="F132" s="255">
        <v>10</v>
      </c>
      <c r="G132" s="204">
        <v>9.6999999999999993</v>
      </c>
      <c r="H132" s="204">
        <v>10.199999999999999</v>
      </c>
    </row>
    <row r="133" spans="1:8" ht="16.5" thickBot="1" x14ac:dyDescent="0.3">
      <c r="A133" s="254" t="s">
        <v>95</v>
      </c>
      <c r="B133" s="191">
        <v>7</v>
      </c>
      <c r="C133" s="191">
        <v>1</v>
      </c>
      <c r="D133" s="192">
        <v>4200420</v>
      </c>
      <c r="E133" s="193">
        <v>240</v>
      </c>
      <c r="F133" s="255">
        <v>7547.7</v>
      </c>
      <c r="G133" s="204">
        <v>7336.4</v>
      </c>
      <c r="H133" s="204">
        <v>7683.6</v>
      </c>
    </row>
    <row r="134" spans="1:8" ht="16.5" thickBot="1" x14ac:dyDescent="0.3">
      <c r="A134" s="111" t="s">
        <v>96</v>
      </c>
      <c r="B134" s="191">
        <v>7</v>
      </c>
      <c r="C134" s="191">
        <v>1</v>
      </c>
      <c r="D134" s="192">
        <v>4200410</v>
      </c>
      <c r="E134" s="193">
        <v>611</v>
      </c>
      <c r="F134" s="255">
        <v>1657.7</v>
      </c>
      <c r="G134" s="204">
        <v>1611.3</v>
      </c>
      <c r="H134" s="204">
        <v>1687.6</v>
      </c>
    </row>
    <row r="135" spans="1:8" ht="32.25" thickBot="1" x14ac:dyDescent="0.3">
      <c r="A135" s="111" t="s">
        <v>99</v>
      </c>
      <c r="B135" s="191">
        <v>7</v>
      </c>
      <c r="C135" s="191">
        <v>1</v>
      </c>
      <c r="D135" s="192">
        <v>4200220</v>
      </c>
      <c r="E135" s="193">
        <v>0</v>
      </c>
      <c r="F135" s="255">
        <f>F136+F137</f>
        <v>7149.1</v>
      </c>
      <c r="G135" s="255">
        <f t="shared" ref="G135:H135" si="36">G136+G137</f>
        <v>6982.3</v>
      </c>
      <c r="H135" s="255">
        <f t="shared" si="36"/>
        <v>7277.7000000000007</v>
      </c>
    </row>
    <row r="136" spans="1:8" ht="16.5" thickBot="1" x14ac:dyDescent="0.3">
      <c r="A136" s="111" t="s">
        <v>95</v>
      </c>
      <c r="B136" s="191">
        <v>7</v>
      </c>
      <c r="C136" s="191">
        <v>1</v>
      </c>
      <c r="D136" s="192">
        <v>4200220</v>
      </c>
      <c r="E136" s="193">
        <v>240</v>
      </c>
      <c r="F136" s="255">
        <v>1930.4</v>
      </c>
      <c r="G136" s="204">
        <v>1893.2</v>
      </c>
      <c r="H136" s="204">
        <v>1965.1</v>
      </c>
    </row>
    <row r="137" spans="1:8" ht="16.5" thickBot="1" x14ac:dyDescent="0.3">
      <c r="A137" s="111" t="s">
        <v>96</v>
      </c>
      <c r="B137" s="191">
        <v>7</v>
      </c>
      <c r="C137" s="191">
        <v>1</v>
      </c>
      <c r="D137" s="192">
        <v>4200210</v>
      </c>
      <c r="E137" s="193">
        <v>611</v>
      </c>
      <c r="F137" s="255">
        <v>5218.7</v>
      </c>
      <c r="G137" s="204">
        <v>5089.1000000000004</v>
      </c>
      <c r="H137" s="204">
        <v>5312.6</v>
      </c>
    </row>
    <row r="138" spans="1:8" ht="16.5" thickBot="1" x14ac:dyDescent="0.3">
      <c r="A138" s="190" t="s">
        <v>75</v>
      </c>
      <c r="B138" s="191">
        <v>7</v>
      </c>
      <c r="C138" s="191">
        <v>1</v>
      </c>
      <c r="D138" s="192">
        <v>8750000</v>
      </c>
      <c r="E138" s="193">
        <v>0</v>
      </c>
      <c r="F138" s="203">
        <f>F139+F142</f>
        <v>46093.5</v>
      </c>
      <c r="G138" s="203">
        <f t="shared" ref="G138:H138" si="37">G139+G142</f>
        <v>44870.2</v>
      </c>
      <c r="H138" s="203">
        <f t="shared" si="37"/>
        <v>46903.1</v>
      </c>
    </row>
    <row r="139" spans="1:8" ht="69.75" customHeight="1" thickBot="1" x14ac:dyDescent="0.3">
      <c r="A139" s="151" t="s">
        <v>165</v>
      </c>
      <c r="B139" s="191">
        <v>7</v>
      </c>
      <c r="C139" s="191">
        <v>1</v>
      </c>
      <c r="D139" s="192">
        <v>8750000</v>
      </c>
      <c r="E139" s="193">
        <v>0</v>
      </c>
      <c r="F139" s="203">
        <f>F140+F141</f>
        <v>45348.7</v>
      </c>
      <c r="G139" s="203">
        <f t="shared" ref="G139:H139" si="38">G140+G141</f>
        <v>44112.6</v>
      </c>
      <c r="H139" s="203">
        <f t="shared" si="38"/>
        <v>46144.9</v>
      </c>
    </row>
    <row r="140" spans="1:8" ht="21" customHeight="1" thickBot="1" x14ac:dyDescent="0.3">
      <c r="A140" s="111" t="s">
        <v>95</v>
      </c>
      <c r="B140" s="191">
        <v>7</v>
      </c>
      <c r="C140" s="191">
        <v>1</v>
      </c>
      <c r="D140" s="192">
        <v>8757370</v>
      </c>
      <c r="E140" s="193">
        <v>530</v>
      </c>
      <c r="F140" s="203">
        <v>14479.6</v>
      </c>
      <c r="G140" s="204">
        <v>14091</v>
      </c>
      <c r="H140" s="204">
        <v>14740.2</v>
      </c>
    </row>
    <row r="141" spans="1:8" ht="19.5" customHeight="1" thickBot="1" x14ac:dyDescent="0.3">
      <c r="A141" s="111" t="s">
        <v>96</v>
      </c>
      <c r="B141" s="191">
        <v>7</v>
      </c>
      <c r="C141" s="191">
        <v>1</v>
      </c>
      <c r="D141" s="192">
        <v>8757370</v>
      </c>
      <c r="E141" s="193">
        <v>611</v>
      </c>
      <c r="F141" s="203">
        <v>30869.1</v>
      </c>
      <c r="G141" s="204">
        <v>30021.599999999999</v>
      </c>
      <c r="H141" s="204">
        <v>31404.7</v>
      </c>
    </row>
    <row r="142" spans="1:8" ht="63.75" thickBot="1" x14ac:dyDescent="0.3">
      <c r="A142" s="256" t="s">
        <v>98</v>
      </c>
      <c r="B142" s="191">
        <v>7</v>
      </c>
      <c r="C142" s="191">
        <v>1</v>
      </c>
      <c r="D142" s="257">
        <v>8757390</v>
      </c>
      <c r="E142" s="193">
        <v>0</v>
      </c>
      <c r="F142" s="203">
        <f>F143+F144</f>
        <v>744.8</v>
      </c>
      <c r="G142" s="203">
        <f t="shared" ref="G142:H142" si="39">G143+G144</f>
        <v>757.6</v>
      </c>
      <c r="H142" s="203">
        <f t="shared" si="39"/>
        <v>758.19999999999993</v>
      </c>
    </row>
    <row r="143" spans="1:8" ht="16.5" thickBot="1" x14ac:dyDescent="0.3">
      <c r="A143" s="190" t="s">
        <v>95</v>
      </c>
      <c r="B143" s="191">
        <v>7</v>
      </c>
      <c r="C143" s="191">
        <v>1</v>
      </c>
      <c r="D143" s="192">
        <v>8757390</v>
      </c>
      <c r="E143" s="193">
        <v>530</v>
      </c>
      <c r="F143" s="203">
        <v>164.9</v>
      </c>
      <c r="G143" s="204">
        <v>177.1</v>
      </c>
      <c r="H143" s="204">
        <v>167.9</v>
      </c>
    </row>
    <row r="144" spans="1:8" ht="16.5" thickBot="1" x14ac:dyDescent="0.3">
      <c r="A144" s="111" t="s">
        <v>96</v>
      </c>
      <c r="B144" s="191">
        <v>7</v>
      </c>
      <c r="C144" s="191">
        <v>1</v>
      </c>
      <c r="D144" s="192">
        <v>8757390</v>
      </c>
      <c r="E144" s="193">
        <v>611</v>
      </c>
      <c r="F144" s="203">
        <v>579.9</v>
      </c>
      <c r="G144" s="204">
        <v>580.5</v>
      </c>
      <c r="H144" s="204">
        <v>590.29999999999995</v>
      </c>
    </row>
    <row r="145" spans="1:8" ht="16.5" thickBot="1" x14ac:dyDescent="0.3">
      <c r="A145" s="184" t="s">
        <v>100</v>
      </c>
      <c r="B145" s="185">
        <v>7</v>
      </c>
      <c r="C145" s="185">
        <v>2</v>
      </c>
      <c r="D145" s="186">
        <v>0</v>
      </c>
      <c r="E145" s="187">
        <v>0</v>
      </c>
      <c r="F145" s="219">
        <f>F146+F156+F160</f>
        <v>184987.5</v>
      </c>
      <c r="G145" s="219">
        <f t="shared" ref="G145:H145" si="40">G146+G156+G160</f>
        <v>179487.3</v>
      </c>
      <c r="H145" s="219">
        <f t="shared" si="40"/>
        <v>188210.50000000003</v>
      </c>
    </row>
    <row r="146" spans="1:8" ht="32.25" thickBot="1" x14ac:dyDescent="0.3">
      <c r="A146" s="190" t="s">
        <v>101</v>
      </c>
      <c r="B146" s="191">
        <v>7</v>
      </c>
      <c r="C146" s="191">
        <v>2</v>
      </c>
      <c r="D146" s="192">
        <v>4210000</v>
      </c>
      <c r="E146" s="193">
        <v>0</v>
      </c>
      <c r="F146" s="203">
        <f>F147+F150+F153</f>
        <v>28770.1</v>
      </c>
      <c r="G146" s="203">
        <f t="shared" ref="G146:H146" si="41">G147+G150+G153</f>
        <v>27964.5</v>
      </c>
      <c r="H146" s="203">
        <f t="shared" si="41"/>
        <v>29288</v>
      </c>
    </row>
    <row r="147" spans="1:8" ht="32.25" thickBot="1" x14ac:dyDescent="0.3">
      <c r="A147" s="190" t="s">
        <v>12</v>
      </c>
      <c r="B147" s="191">
        <v>7</v>
      </c>
      <c r="C147" s="191">
        <v>2</v>
      </c>
      <c r="D147" s="192">
        <v>4213520</v>
      </c>
      <c r="E147" s="193">
        <v>0</v>
      </c>
      <c r="F147" s="203">
        <f>F148+F149</f>
        <v>1584</v>
      </c>
      <c r="G147" s="203">
        <f t="shared" ref="G147:H147" si="42">G148+G149</f>
        <v>1539.6</v>
      </c>
      <c r="H147" s="203">
        <f t="shared" si="42"/>
        <v>1612.5</v>
      </c>
    </row>
    <row r="148" spans="1:8" ht="16.5" thickBot="1" x14ac:dyDescent="0.3">
      <c r="A148" s="190" t="s">
        <v>95</v>
      </c>
      <c r="B148" s="191">
        <v>7</v>
      </c>
      <c r="C148" s="191">
        <v>2</v>
      </c>
      <c r="D148" s="192">
        <v>4213520</v>
      </c>
      <c r="E148" s="193">
        <v>850</v>
      </c>
      <c r="F148" s="203">
        <v>60</v>
      </c>
      <c r="G148" s="204">
        <v>58.3</v>
      </c>
      <c r="H148" s="204">
        <v>61.1</v>
      </c>
    </row>
    <row r="149" spans="1:8" ht="16.5" thickBot="1" x14ac:dyDescent="0.3">
      <c r="A149" s="111" t="s">
        <v>96</v>
      </c>
      <c r="B149" s="191">
        <v>7</v>
      </c>
      <c r="C149" s="191">
        <v>2</v>
      </c>
      <c r="D149" s="192">
        <v>4213520</v>
      </c>
      <c r="E149" s="193">
        <v>611</v>
      </c>
      <c r="F149" s="203">
        <v>1524</v>
      </c>
      <c r="G149" s="204">
        <v>1481.3</v>
      </c>
      <c r="H149" s="204">
        <v>1551.4</v>
      </c>
    </row>
    <row r="150" spans="1:8" ht="16.5" thickBot="1" x14ac:dyDescent="0.3">
      <c r="A150" s="190" t="s">
        <v>19</v>
      </c>
      <c r="B150" s="191">
        <v>7</v>
      </c>
      <c r="C150" s="191">
        <v>2</v>
      </c>
      <c r="D150" s="192">
        <v>4210400</v>
      </c>
      <c r="E150" s="193">
        <v>0</v>
      </c>
      <c r="F150" s="203">
        <f>F151+F152</f>
        <v>18150.7</v>
      </c>
      <c r="G150" s="203">
        <f t="shared" ref="G150:H150" si="43">G151+G152</f>
        <v>17642.5</v>
      </c>
      <c r="H150" s="203">
        <f t="shared" si="43"/>
        <v>18477.400000000001</v>
      </c>
    </row>
    <row r="151" spans="1:8" ht="16.5" thickBot="1" x14ac:dyDescent="0.3">
      <c r="A151" s="190" t="s">
        <v>95</v>
      </c>
      <c r="B151" s="191">
        <v>7</v>
      </c>
      <c r="C151" s="191">
        <v>2</v>
      </c>
      <c r="D151" s="192">
        <v>4210420</v>
      </c>
      <c r="E151" s="193">
        <v>240</v>
      </c>
      <c r="F151" s="255">
        <v>8355.2000000000007</v>
      </c>
      <c r="G151" s="204">
        <v>8121.3</v>
      </c>
      <c r="H151" s="204">
        <v>8505.6</v>
      </c>
    </row>
    <row r="152" spans="1:8" ht="16.5" thickBot="1" x14ac:dyDescent="0.3">
      <c r="A152" s="111" t="s">
        <v>96</v>
      </c>
      <c r="B152" s="191">
        <v>7</v>
      </c>
      <c r="C152" s="191">
        <v>2</v>
      </c>
      <c r="D152" s="192">
        <v>4210410</v>
      </c>
      <c r="E152" s="193">
        <v>611</v>
      </c>
      <c r="F152" s="255">
        <v>9795.5</v>
      </c>
      <c r="G152" s="204">
        <v>9521.2000000000007</v>
      </c>
      <c r="H152" s="204">
        <v>9971.7999999999993</v>
      </c>
    </row>
    <row r="153" spans="1:8" ht="32.25" thickBot="1" x14ac:dyDescent="0.3">
      <c r="A153" s="104" t="s">
        <v>102</v>
      </c>
      <c r="B153" s="191">
        <v>7</v>
      </c>
      <c r="C153" s="191">
        <v>2</v>
      </c>
      <c r="D153" s="192">
        <v>4210200</v>
      </c>
      <c r="E153" s="193">
        <v>0</v>
      </c>
      <c r="F153" s="255">
        <f>F154+F155</f>
        <v>9035.4</v>
      </c>
      <c r="G153" s="255">
        <f t="shared" ref="G153:H153" si="44">G154+G155</f>
        <v>8782.4</v>
      </c>
      <c r="H153" s="255">
        <f t="shared" si="44"/>
        <v>9198.0999999999985</v>
      </c>
    </row>
    <row r="154" spans="1:8" ht="16.5" thickBot="1" x14ac:dyDescent="0.3">
      <c r="A154" s="111" t="s">
        <v>95</v>
      </c>
      <c r="B154" s="191">
        <v>7</v>
      </c>
      <c r="C154" s="191">
        <v>2</v>
      </c>
      <c r="D154" s="192">
        <v>4210220</v>
      </c>
      <c r="E154" s="193">
        <v>240</v>
      </c>
      <c r="F154" s="255">
        <v>2304.6999999999998</v>
      </c>
      <c r="G154" s="204">
        <v>2240.1999999999998</v>
      </c>
      <c r="H154" s="204">
        <v>2346.1999999999998</v>
      </c>
    </row>
    <row r="155" spans="1:8" ht="16.5" thickBot="1" x14ac:dyDescent="0.3">
      <c r="A155" s="111" t="s">
        <v>96</v>
      </c>
      <c r="B155" s="191">
        <v>7</v>
      </c>
      <c r="C155" s="191">
        <v>2</v>
      </c>
      <c r="D155" s="192">
        <v>4210210</v>
      </c>
      <c r="E155" s="193">
        <v>611</v>
      </c>
      <c r="F155" s="255">
        <v>6730.7</v>
      </c>
      <c r="G155" s="204">
        <v>6542.2</v>
      </c>
      <c r="H155" s="204">
        <v>6851.9</v>
      </c>
    </row>
    <row r="156" spans="1:8" ht="16.5" thickBot="1" x14ac:dyDescent="0.3">
      <c r="A156" s="190" t="s">
        <v>103</v>
      </c>
      <c r="B156" s="191">
        <v>7</v>
      </c>
      <c r="C156" s="191">
        <v>2</v>
      </c>
      <c r="D156" s="192">
        <v>4230000</v>
      </c>
      <c r="E156" s="193">
        <v>0</v>
      </c>
      <c r="F156" s="203">
        <f>F157</f>
        <v>19857.599999999999</v>
      </c>
      <c r="G156" s="203">
        <f t="shared" ref="G156:H156" si="45">G157</f>
        <v>18980.599999999999</v>
      </c>
      <c r="H156" s="203">
        <f t="shared" si="45"/>
        <v>20108.100000000002</v>
      </c>
    </row>
    <row r="157" spans="1:8" ht="32.25" thickBot="1" x14ac:dyDescent="0.3">
      <c r="A157" s="190" t="s">
        <v>12</v>
      </c>
      <c r="B157" s="191">
        <v>7</v>
      </c>
      <c r="C157" s="191">
        <v>2</v>
      </c>
      <c r="D157" s="192">
        <v>4230410</v>
      </c>
      <c r="E157" s="193">
        <v>0</v>
      </c>
      <c r="F157" s="203">
        <f>F158+F159</f>
        <v>19857.599999999999</v>
      </c>
      <c r="G157" s="203">
        <f t="shared" ref="G157:H157" si="46">G158+G159</f>
        <v>18980.599999999999</v>
      </c>
      <c r="H157" s="203">
        <f t="shared" si="46"/>
        <v>20108.100000000002</v>
      </c>
    </row>
    <row r="158" spans="1:8" ht="48" thickBot="1" x14ac:dyDescent="0.3">
      <c r="A158" s="190" t="s">
        <v>122</v>
      </c>
      <c r="B158" s="191">
        <v>7</v>
      </c>
      <c r="C158" s="191">
        <v>2</v>
      </c>
      <c r="D158" s="192">
        <v>4230410</v>
      </c>
      <c r="E158" s="193">
        <v>611</v>
      </c>
      <c r="F158" s="203">
        <v>19757.599999999999</v>
      </c>
      <c r="G158" s="204">
        <v>18889.099999999999</v>
      </c>
      <c r="H158" s="204">
        <v>20008.2</v>
      </c>
    </row>
    <row r="159" spans="1:8" ht="16.5" thickBot="1" x14ac:dyDescent="0.3">
      <c r="A159" s="111" t="s">
        <v>96</v>
      </c>
      <c r="B159" s="191">
        <v>7</v>
      </c>
      <c r="C159" s="191">
        <v>2</v>
      </c>
      <c r="D159" s="192">
        <v>4233510</v>
      </c>
      <c r="E159" s="193">
        <v>611</v>
      </c>
      <c r="F159" s="203">
        <v>100</v>
      </c>
      <c r="G159" s="204">
        <v>91.5</v>
      </c>
      <c r="H159" s="204">
        <v>99.9</v>
      </c>
    </row>
    <row r="160" spans="1:8" ht="16.5" thickBot="1" x14ac:dyDescent="0.3">
      <c r="A160" s="190" t="s">
        <v>75</v>
      </c>
      <c r="B160" s="191">
        <v>7</v>
      </c>
      <c r="C160" s="191">
        <v>2</v>
      </c>
      <c r="D160" s="192">
        <v>8750000</v>
      </c>
      <c r="E160" s="193">
        <v>0</v>
      </c>
      <c r="F160" s="203">
        <f>F161+F164</f>
        <v>136359.80000000002</v>
      </c>
      <c r="G160" s="203">
        <f t="shared" ref="G160:H160" si="47">G161+G164</f>
        <v>132542.19999999998</v>
      </c>
      <c r="H160" s="203">
        <f t="shared" si="47"/>
        <v>138814.40000000002</v>
      </c>
    </row>
    <row r="161" spans="1:8" ht="111" thickBot="1" x14ac:dyDescent="0.3">
      <c r="A161" s="190" t="s">
        <v>106</v>
      </c>
      <c r="B161" s="191">
        <v>7</v>
      </c>
      <c r="C161" s="191">
        <v>2</v>
      </c>
      <c r="D161" s="192">
        <v>8757340</v>
      </c>
      <c r="E161" s="193">
        <v>0</v>
      </c>
      <c r="F161" s="203">
        <f>F162+F163</f>
        <v>133720.20000000001</v>
      </c>
      <c r="G161" s="203">
        <f t="shared" ref="G161:H161" si="48">G162+G163</f>
        <v>129976.09999999999</v>
      </c>
      <c r="H161" s="203">
        <f t="shared" si="48"/>
        <v>136127.20000000001</v>
      </c>
    </row>
    <row r="162" spans="1:8" ht="16.5" thickBot="1" x14ac:dyDescent="0.3">
      <c r="A162" s="190" t="s">
        <v>95</v>
      </c>
      <c r="B162" s="191">
        <v>7</v>
      </c>
      <c r="C162" s="191">
        <v>2</v>
      </c>
      <c r="D162" s="192">
        <v>8757340</v>
      </c>
      <c r="E162" s="193">
        <v>530</v>
      </c>
      <c r="F162" s="203">
        <v>46055.199999999997</v>
      </c>
      <c r="G162" s="204">
        <v>44765.7</v>
      </c>
      <c r="H162" s="204">
        <v>46884.2</v>
      </c>
    </row>
    <row r="163" spans="1:8" ht="16.5" thickBot="1" x14ac:dyDescent="0.3">
      <c r="A163" s="111" t="s">
        <v>96</v>
      </c>
      <c r="B163" s="191">
        <v>7</v>
      </c>
      <c r="C163" s="191">
        <v>2</v>
      </c>
      <c r="D163" s="192">
        <v>8757340</v>
      </c>
      <c r="E163" s="193">
        <v>611</v>
      </c>
      <c r="F163" s="203">
        <v>87665</v>
      </c>
      <c r="G163" s="204">
        <v>85210.4</v>
      </c>
      <c r="H163" s="204">
        <v>89243</v>
      </c>
    </row>
    <row r="164" spans="1:8" ht="48" thickBot="1" x14ac:dyDescent="0.3">
      <c r="A164" s="258" t="s">
        <v>107</v>
      </c>
      <c r="B164" s="191">
        <v>7</v>
      </c>
      <c r="C164" s="191">
        <v>2</v>
      </c>
      <c r="D164" s="257">
        <v>8757330</v>
      </c>
      <c r="E164" s="193">
        <v>0</v>
      </c>
      <c r="F164" s="203">
        <f>F165+F166</f>
        <v>2639.6</v>
      </c>
      <c r="G164" s="203">
        <f t="shared" ref="G164:H164" si="49">G165+G166</f>
        <v>2566.1</v>
      </c>
      <c r="H164" s="203">
        <f t="shared" si="49"/>
        <v>2687.2</v>
      </c>
    </row>
    <row r="165" spans="1:8" ht="16.5" thickBot="1" x14ac:dyDescent="0.3">
      <c r="A165" s="190" t="s">
        <v>95</v>
      </c>
      <c r="B165" s="191">
        <v>7</v>
      </c>
      <c r="C165" s="191">
        <v>2</v>
      </c>
      <c r="D165" s="257">
        <v>8757330</v>
      </c>
      <c r="E165" s="193">
        <v>530</v>
      </c>
      <c r="F165" s="203">
        <v>458.9</v>
      </c>
      <c r="G165" s="204">
        <v>446.5</v>
      </c>
      <c r="H165" s="204">
        <v>467.2</v>
      </c>
    </row>
    <row r="166" spans="1:8" ht="15.75" x14ac:dyDescent="0.25">
      <c r="A166" s="111" t="s">
        <v>96</v>
      </c>
      <c r="B166" s="208">
        <v>7</v>
      </c>
      <c r="C166" s="208">
        <v>2</v>
      </c>
      <c r="D166" s="259">
        <v>8757330</v>
      </c>
      <c r="E166" s="222">
        <v>611</v>
      </c>
      <c r="F166" s="203">
        <v>2180.6999999999998</v>
      </c>
      <c r="G166" s="204">
        <v>2119.6</v>
      </c>
      <c r="H166" s="204">
        <v>2220</v>
      </c>
    </row>
    <row r="167" spans="1:8" ht="15.75" x14ac:dyDescent="0.25">
      <c r="A167" s="260" t="s">
        <v>108</v>
      </c>
      <c r="B167" s="261">
        <v>7</v>
      </c>
      <c r="C167" s="261">
        <v>7</v>
      </c>
      <c r="D167" s="262">
        <v>0</v>
      </c>
      <c r="E167" s="263">
        <v>0</v>
      </c>
      <c r="F167" s="219">
        <f>F168</f>
        <v>1540.2</v>
      </c>
      <c r="G167" s="219">
        <f t="shared" ref="G167:H169" si="50">G168</f>
        <v>1497.1</v>
      </c>
      <c r="H167" s="219">
        <f t="shared" si="50"/>
        <v>1567.9</v>
      </c>
    </row>
    <row r="168" spans="1:8" ht="15.75" x14ac:dyDescent="0.25">
      <c r="A168" s="206" t="s">
        <v>109</v>
      </c>
      <c r="B168" s="44">
        <v>7</v>
      </c>
      <c r="C168" s="44">
        <v>7</v>
      </c>
      <c r="D168" s="264">
        <v>7950000</v>
      </c>
      <c r="E168" s="265">
        <v>0</v>
      </c>
      <c r="F168" s="229">
        <f>F169</f>
        <v>1540.2</v>
      </c>
      <c r="G168" s="229">
        <f t="shared" si="50"/>
        <v>1497.1</v>
      </c>
      <c r="H168" s="229">
        <f t="shared" si="50"/>
        <v>1567.9</v>
      </c>
    </row>
    <row r="169" spans="1:8" ht="15.75" x14ac:dyDescent="0.25">
      <c r="A169" s="206" t="s">
        <v>110</v>
      </c>
      <c r="B169" s="44">
        <v>7</v>
      </c>
      <c r="C169" s="44">
        <v>7</v>
      </c>
      <c r="D169" s="264" t="s">
        <v>111</v>
      </c>
      <c r="E169" s="265">
        <v>0</v>
      </c>
      <c r="F169" s="229">
        <f>F170</f>
        <v>1540.2</v>
      </c>
      <c r="G169" s="229">
        <f t="shared" si="50"/>
        <v>1497.1</v>
      </c>
      <c r="H169" s="229">
        <f t="shared" si="50"/>
        <v>1567.9</v>
      </c>
    </row>
    <row r="170" spans="1:8" ht="32.25" thickBot="1" x14ac:dyDescent="0.3">
      <c r="A170" s="190" t="s">
        <v>112</v>
      </c>
      <c r="B170" s="191">
        <v>7</v>
      </c>
      <c r="C170" s="191">
        <v>7</v>
      </c>
      <c r="D170" s="192" t="s">
        <v>111</v>
      </c>
      <c r="E170" s="193">
        <v>240</v>
      </c>
      <c r="F170" s="203">
        <v>1540.2</v>
      </c>
      <c r="G170" s="204">
        <v>1497.1</v>
      </c>
      <c r="H170" s="204">
        <v>1567.9</v>
      </c>
    </row>
    <row r="171" spans="1:8" ht="16.5" thickBot="1" x14ac:dyDescent="0.3">
      <c r="A171" s="184" t="s">
        <v>113</v>
      </c>
      <c r="B171" s="185">
        <v>7</v>
      </c>
      <c r="C171" s="185">
        <v>9</v>
      </c>
      <c r="D171" s="186">
        <v>0</v>
      </c>
      <c r="E171" s="187">
        <v>0</v>
      </c>
      <c r="F171" s="219">
        <f>F172+F174+F180</f>
        <v>19226.199999999997</v>
      </c>
      <c r="G171" s="219">
        <f t="shared" ref="G171:H171" si="51">G172+G174+G180</f>
        <v>18657.5</v>
      </c>
      <c r="H171" s="219">
        <f t="shared" si="51"/>
        <v>19568.699999999997</v>
      </c>
    </row>
    <row r="172" spans="1:8" ht="16.5" thickBot="1" x14ac:dyDescent="0.3">
      <c r="A172" s="190" t="s">
        <v>11</v>
      </c>
      <c r="B172" s="191">
        <v>7</v>
      </c>
      <c r="C172" s="191">
        <v>9</v>
      </c>
      <c r="D172" s="192">
        <v>215</v>
      </c>
      <c r="E172" s="193">
        <v>0</v>
      </c>
      <c r="F172" s="203">
        <f>F173</f>
        <v>1770.6</v>
      </c>
      <c r="G172" s="203">
        <f t="shared" ref="G172:H172" si="52">G173</f>
        <v>1721</v>
      </c>
      <c r="H172" s="203">
        <f t="shared" si="52"/>
        <v>1802.5</v>
      </c>
    </row>
    <row r="173" spans="1:8" ht="16.5" thickBot="1" x14ac:dyDescent="0.3">
      <c r="A173" s="190" t="s">
        <v>8</v>
      </c>
      <c r="B173" s="191">
        <v>7</v>
      </c>
      <c r="C173" s="191">
        <v>9</v>
      </c>
      <c r="D173" s="192">
        <v>21520</v>
      </c>
      <c r="E173" s="193">
        <v>120</v>
      </c>
      <c r="F173" s="203">
        <v>1770.6</v>
      </c>
      <c r="G173" s="204">
        <v>1721</v>
      </c>
      <c r="H173" s="204">
        <v>1802.5</v>
      </c>
    </row>
    <row r="174" spans="1:8" ht="63.75" thickBot="1" x14ac:dyDescent="0.3">
      <c r="A174" s="190" t="s">
        <v>114</v>
      </c>
      <c r="B174" s="191">
        <v>7</v>
      </c>
      <c r="C174" s="191">
        <v>9</v>
      </c>
      <c r="D174" s="192">
        <v>4520000</v>
      </c>
      <c r="E174" s="193">
        <v>0</v>
      </c>
      <c r="F174" s="203">
        <f>F175+F177</f>
        <v>16963.3</v>
      </c>
      <c r="G174" s="203">
        <f t="shared" ref="G174:H174" si="53">G175+G177</f>
        <v>16488.5</v>
      </c>
      <c r="H174" s="203">
        <f t="shared" si="53"/>
        <v>17268.599999999999</v>
      </c>
    </row>
    <row r="175" spans="1:8" ht="32.25" thickBot="1" x14ac:dyDescent="0.3">
      <c r="A175" s="190" t="s">
        <v>12</v>
      </c>
      <c r="B175" s="191">
        <v>7</v>
      </c>
      <c r="C175" s="191">
        <v>9</v>
      </c>
      <c r="D175" s="192">
        <v>4523500</v>
      </c>
      <c r="E175" s="193">
        <v>0</v>
      </c>
      <c r="F175" s="203">
        <f>F176</f>
        <v>6</v>
      </c>
      <c r="G175" s="203">
        <f t="shared" ref="G175:H175" si="54">G176</f>
        <v>5.8</v>
      </c>
      <c r="H175" s="203">
        <f t="shared" si="54"/>
        <v>6.1</v>
      </c>
    </row>
    <row r="176" spans="1:8" ht="16.5" thickBot="1" x14ac:dyDescent="0.3">
      <c r="A176" s="190" t="s">
        <v>95</v>
      </c>
      <c r="B176" s="191">
        <v>7</v>
      </c>
      <c r="C176" s="191">
        <v>9</v>
      </c>
      <c r="D176" s="192">
        <v>4523520</v>
      </c>
      <c r="E176" s="193">
        <v>850</v>
      </c>
      <c r="F176" s="203">
        <v>6</v>
      </c>
      <c r="G176" s="204">
        <v>5.8</v>
      </c>
      <c r="H176" s="204">
        <v>6.1</v>
      </c>
    </row>
    <row r="177" spans="1:8" ht="16.5" thickBot="1" x14ac:dyDescent="0.3">
      <c r="A177" s="190" t="s">
        <v>19</v>
      </c>
      <c r="B177" s="191">
        <v>7</v>
      </c>
      <c r="C177" s="191">
        <v>9</v>
      </c>
      <c r="D177" s="192">
        <v>4520400</v>
      </c>
      <c r="E177" s="193">
        <v>0</v>
      </c>
      <c r="F177" s="203">
        <f>F178+F179</f>
        <v>16957.3</v>
      </c>
      <c r="G177" s="203">
        <f t="shared" ref="G177:H177" si="55">G178+G179</f>
        <v>16482.7</v>
      </c>
      <c r="H177" s="203">
        <f t="shared" si="55"/>
        <v>17262.5</v>
      </c>
    </row>
    <row r="178" spans="1:8" ht="16.5" thickBot="1" x14ac:dyDescent="0.3">
      <c r="A178" s="190" t="s">
        <v>95</v>
      </c>
      <c r="B178" s="191">
        <v>7</v>
      </c>
      <c r="C178" s="191">
        <v>9</v>
      </c>
      <c r="D178" s="192">
        <v>4520420</v>
      </c>
      <c r="E178" s="193">
        <v>120</v>
      </c>
      <c r="F178" s="203">
        <v>15195.5</v>
      </c>
      <c r="G178" s="204">
        <v>14770.1</v>
      </c>
      <c r="H178" s="204">
        <v>15469</v>
      </c>
    </row>
    <row r="179" spans="1:8" ht="16.5" thickBot="1" x14ac:dyDescent="0.3">
      <c r="A179" s="190" t="s">
        <v>95</v>
      </c>
      <c r="B179" s="191">
        <v>7</v>
      </c>
      <c r="C179" s="191">
        <v>9</v>
      </c>
      <c r="D179" s="192">
        <v>4520420</v>
      </c>
      <c r="E179" s="193">
        <v>240</v>
      </c>
      <c r="F179" s="203">
        <v>1761.8</v>
      </c>
      <c r="G179" s="204">
        <v>1712.6</v>
      </c>
      <c r="H179" s="204">
        <v>1793.5</v>
      </c>
    </row>
    <row r="180" spans="1:8" ht="16.5" thickBot="1" x14ac:dyDescent="0.3">
      <c r="A180" s="190" t="s">
        <v>75</v>
      </c>
      <c r="B180" s="191">
        <v>7</v>
      </c>
      <c r="C180" s="191">
        <v>9</v>
      </c>
      <c r="D180" s="192">
        <v>8750000</v>
      </c>
      <c r="E180" s="193">
        <v>0</v>
      </c>
      <c r="F180" s="203">
        <f>F181+F183</f>
        <v>492.3</v>
      </c>
      <c r="G180" s="203">
        <f t="shared" ref="G180:H180" si="56">G181+G183</f>
        <v>448</v>
      </c>
      <c r="H180" s="203">
        <f t="shared" si="56"/>
        <v>497.59999999999997</v>
      </c>
    </row>
    <row r="181" spans="1:8" ht="111" thickBot="1" x14ac:dyDescent="0.3">
      <c r="A181" s="266" t="s">
        <v>116</v>
      </c>
      <c r="B181" s="191">
        <v>7</v>
      </c>
      <c r="C181" s="191">
        <v>9</v>
      </c>
      <c r="D181" s="45">
        <v>8757391</v>
      </c>
      <c r="E181" s="193">
        <v>0</v>
      </c>
      <c r="F181" s="203">
        <f>F182</f>
        <v>134.30000000000001</v>
      </c>
      <c r="G181" s="203">
        <f t="shared" ref="G181:H181" si="57">G182</f>
        <v>130.5</v>
      </c>
      <c r="H181" s="203">
        <f t="shared" si="57"/>
        <v>136.69999999999999</v>
      </c>
    </row>
    <row r="182" spans="1:8" ht="16.5" thickBot="1" x14ac:dyDescent="0.3">
      <c r="A182" s="190" t="s">
        <v>95</v>
      </c>
      <c r="B182" s="191">
        <v>7</v>
      </c>
      <c r="C182" s="191">
        <v>9</v>
      </c>
      <c r="D182" s="192">
        <v>8757391</v>
      </c>
      <c r="E182" s="193">
        <v>530</v>
      </c>
      <c r="F182" s="203">
        <v>134.30000000000001</v>
      </c>
      <c r="G182" s="204">
        <v>130.5</v>
      </c>
      <c r="H182" s="204">
        <v>136.69999999999999</v>
      </c>
    </row>
    <row r="183" spans="1:8" ht="32.25" thickBot="1" x14ac:dyDescent="0.3">
      <c r="A183" s="86" t="s">
        <v>42</v>
      </c>
      <c r="B183" s="191">
        <v>7</v>
      </c>
      <c r="C183" s="191">
        <v>9</v>
      </c>
      <c r="D183" s="192">
        <v>8757180</v>
      </c>
      <c r="E183" s="193">
        <v>0</v>
      </c>
      <c r="F183" s="203">
        <f>F184</f>
        <v>358</v>
      </c>
      <c r="G183" s="203">
        <f t="shared" ref="G183:H183" si="58">G184</f>
        <v>317.5</v>
      </c>
      <c r="H183" s="203">
        <f t="shared" si="58"/>
        <v>360.9</v>
      </c>
    </row>
    <row r="184" spans="1:8" ht="16.5" thickBot="1" x14ac:dyDescent="0.3">
      <c r="A184" s="111" t="s">
        <v>8</v>
      </c>
      <c r="B184" s="191">
        <v>7</v>
      </c>
      <c r="C184" s="191">
        <v>9</v>
      </c>
      <c r="D184" s="192">
        <v>8757180</v>
      </c>
      <c r="E184" s="193">
        <v>530</v>
      </c>
      <c r="F184" s="203">
        <v>358</v>
      </c>
      <c r="G184" s="204">
        <v>317.5</v>
      </c>
      <c r="H184" s="204">
        <v>360.9</v>
      </c>
    </row>
    <row r="185" spans="1:8" ht="16.5" thickBot="1" x14ac:dyDescent="0.3">
      <c r="A185" s="179" t="s">
        <v>166</v>
      </c>
      <c r="B185" s="180">
        <v>8</v>
      </c>
      <c r="C185" s="180">
        <v>0</v>
      </c>
      <c r="D185" s="181">
        <v>0</v>
      </c>
      <c r="E185" s="182">
        <v>0</v>
      </c>
      <c r="F185" s="218">
        <f>F186+F207</f>
        <v>47267.3</v>
      </c>
      <c r="G185" s="218">
        <f t="shared" ref="G185:H185" si="59">G186+G207</f>
        <v>43270.400000000001</v>
      </c>
      <c r="H185" s="218">
        <f t="shared" si="59"/>
        <v>47202.200000000004</v>
      </c>
    </row>
    <row r="186" spans="1:8" ht="16.5" thickBot="1" x14ac:dyDescent="0.3">
      <c r="A186" s="184" t="s">
        <v>124</v>
      </c>
      <c r="B186" s="185">
        <v>8</v>
      </c>
      <c r="C186" s="185">
        <v>1</v>
      </c>
      <c r="D186" s="186">
        <v>0</v>
      </c>
      <c r="E186" s="187">
        <v>0</v>
      </c>
      <c r="F186" s="219">
        <f>F187+F196</f>
        <v>44629.700000000004</v>
      </c>
      <c r="G186" s="219">
        <f t="shared" ref="G186:H186" si="60">G187+G196</f>
        <v>40856.9</v>
      </c>
      <c r="H186" s="219">
        <f t="shared" si="60"/>
        <v>44568.200000000004</v>
      </c>
    </row>
    <row r="187" spans="1:8" ht="32.25" thickBot="1" x14ac:dyDescent="0.3">
      <c r="A187" s="190" t="s">
        <v>125</v>
      </c>
      <c r="B187" s="191">
        <v>8</v>
      </c>
      <c r="C187" s="191">
        <v>1</v>
      </c>
      <c r="D187" s="192">
        <v>4400000</v>
      </c>
      <c r="E187" s="193">
        <v>0</v>
      </c>
      <c r="F187" s="203">
        <f>F188+F191</f>
        <v>36474.400000000001</v>
      </c>
      <c r="G187" s="203">
        <f t="shared" ref="G187:H187" si="61">G188+G191</f>
        <v>33394.800000000003</v>
      </c>
      <c r="H187" s="203">
        <f t="shared" si="61"/>
        <v>36421.300000000003</v>
      </c>
    </row>
    <row r="188" spans="1:8" ht="32.25" thickBot="1" x14ac:dyDescent="0.3">
      <c r="A188" s="190" t="s">
        <v>12</v>
      </c>
      <c r="B188" s="191">
        <v>8</v>
      </c>
      <c r="C188" s="191">
        <v>1</v>
      </c>
      <c r="D188" s="192">
        <v>4403510</v>
      </c>
      <c r="E188" s="193">
        <v>0</v>
      </c>
      <c r="F188" s="203">
        <f>F189+F190</f>
        <v>250</v>
      </c>
      <c r="G188" s="203">
        <f t="shared" ref="G188:H188" si="62">G189+G190</f>
        <v>228.8</v>
      </c>
      <c r="H188" s="203">
        <f t="shared" si="62"/>
        <v>249.8</v>
      </c>
    </row>
    <row r="189" spans="1:8" ht="48" thickBot="1" x14ac:dyDescent="0.3">
      <c r="A189" s="190" t="s">
        <v>122</v>
      </c>
      <c r="B189" s="191">
        <v>8</v>
      </c>
      <c r="C189" s="191">
        <v>1</v>
      </c>
      <c r="D189" s="192">
        <v>4403510</v>
      </c>
      <c r="E189" s="193">
        <v>611</v>
      </c>
      <c r="F189" s="203">
        <v>200</v>
      </c>
      <c r="G189" s="204">
        <v>183</v>
      </c>
      <c r="H189" s="204">
        <v>199.8</v>
      </c>
    </row>
    <row r="190" spans="1:8" ht="16.5" thickBot="1" x14ac:dyDescent="0.3">
      <c r="A190" s="190" t="s">
        <v>95</v>
      </c>
      <c r="B190" s="191">
        <v>8</v>
      </c>
      <c r="C190" s="191">
        <v>1</v>
      </c>
      <c r="D190" s="192">
        <v>4403520</v>
      </c>
      <c r="E190" s="193">
        <v>850</v>
      </c>
      <c r="F190" s="203">
        <v>50</v>
      </c>
      <c r="G190" s="204">
        <v>45.8</v>
      </c>
      <c r="H190" s="204">
        <v>50</v>
      </c>
    </row>
    <row r="191" spans="1:8" ht="16.5" thickBot="1" x14ac:dyDescent="0.3">
      <c r="A191" s="190" t="s">
        <v>19</v>
      </c>
      <c r="B191" s="191">
        <v>8</v>
      </c>
      <c r="C191" s="191">
        <v>1</v>
      </c>
      <c r="D191" s="192">
        <v>4400400</v>
      </c>
      <c r="E191" s="193">
        <v>0</v>
      </c>
      <c r="F191" s="203">
        <f>F192+F203+F193</f>
        <v>36224.400000000001</v>
      </c>
      <c r="G191" s="203">
        <f t="shared" ref="G191:H191" si="63">G192+G203+G193</f>
        <v>33166</v>
      </c>
      <c r="H191" s="203">
        <f t="shared" si="63"/>
        <v>36171.5</v>
      </c>
    </row>
    <row r="192" spans="1:8" ht="48" thickBot="1" x14ac:dyDescent="0.3">
      <c r="A192" s="190" t="s">
        <v>122</v>
      </c>
      <c r="B192" s="191">
        <v>8</v>
      </c>
      <c r="C192" s="191">
        <v>1</v>
      </c>
      <c r="D192" s="192">
        <v>4400410</v>
      </c>
      <c r="E192" s="193">
        <v>611</v>
      </c>
      <c r="F192" s="203">
        <v>31312.9</v>
      </c>
      <c r="G192" s="204">
        <v>28651.3</v>
      </c>
      <c r="H192" s="204">
        <v>31281.5</v>
      </c>
    </row>
    <row r="193" spans="1:8" ht="16.5" thickBot="1" x14ac:dyDescent="0.3">
      <c r="A193" s="190" t="s">
        <v>19</v>
      </c>
      <c r="B193" s="191">
        <v>8</v>
      </c>
      <c r="C193" s="191">
        <v>1</v>
      </c>
      <c r="D193" s="192">
        <v>4400000</v>
      </c>
      <c r="E193" s="193">
        <v>0</v>
      </c>
      <c r="F193" s="203">
        <f>F194+F195</f>
        <v>4908.7999999999993</v>
      </c>
      <c r="G193" s="203">
        <f t="shared" ref="G193:H193" si="64">G194+G195</f>
        <v>4512.2</v>
      </c>
      <c r="H193" s="203">
        <f t="shared" si="64"/>
        <v>4887.3</v>
      </c>
    </row>
    <row r="194" spans="1:8" ht="16.5" thickBot="1" x14ac:dyDescent="0.3">
      <c r="A194" s="190" t="s">
        <v>95</v>
      </c>
      <c r="B194" s="191">
        <v>8</v>
      </c>
      <c r="C194" s="191">
        <v>1</v>
      </c>
      <c r="D194" s="192">
        <v>4400420</v>
      </c>
      <c r="E194" s="193">
        <v>120</v>
      </c>
      <c r="F194" s="203">
        <v>4245.3999999999996</v>
      </c>
      <c r="G194" s="204">
        <v>3905.2</v>
      </c>
      <c r="H194" s="204">
        <v>4224.6000000000004</v>
      </c>
    </row>
    <row r="195" spans="1:8" ht="16.5" thickBot="1" x14ac:dyDescent="0.3">
      <c r="A195" s="190" t="s">
        <v>95</v>
      </c>
      <c r="B195" s="191">
        <v>8</v>
      </c>
      <c r="C195" s="191">
        <v>1</v>
      </c>
      <c r="D195" s="192">
        <v>4400420</v>
      </c>
      <c r="E195" s="193">
        <v>240</v>
      </c>
      <c r="F195" s="203">
        <v>663.4</v>
      </c>
      <c r="G195" s="204">
        <v>607</v>
      </c>
      <c r="H195" s="204">
        <v>662.7</v>
      </c>
    </row>
    <row r="196" spans="1:8" ht="16.5" thickBot="1" x14ac:dyDescent="0.3">
      <c r="A196" s="190" t="s">
        <v>128</v>
      </c>
      <c r="B196" s="191">
        <v>8</v>
      </c>
      <c r="C196" s="191">
        <v>1</v>
      </c>
      <c r="D196" s="192">
        <v>4420000</v>
      </c>
      <c r="E196" s="193">
        <v>0</v>
      </c>
      <c r="F196" s="203">
        <f>F197+F199</f>
        <v>8155.3</v>
      </c>
      <c r="G196" s="203">
        <f t="shared" ref="G196:H196" si="65">G197+G199</f>
        <v>7462.1</v>
      </c>
      <c r="H196" s="203">
        <f t="shared" si="65"/>
        <v>8146.9</v>
      </c>
    </row>
    <row r="197" spans="1:8" ht="32.25" thickBot="1" x14ac:dyDescent="0.3">
      <c r="A197" s="190" t="s">
        <v>12</v>
      </c>
      <c r="B197" s="191">
        <v>8</v>
      </c>
      <c r="C197" s="191">
        <v>1</v>
      </c>
      <c r="D197" s="192">
        <v>4423500</v>
      </c>
      <c r="E197" s="193">
        <v>0</v>
      </c>
      <c r="F197" s="203">
        <f>F198</f>
        <v>100</v>
      </c>
      <c r="G197" s="203">
        <f t="shared" ref="G197:H197" si="66">G198</f>
        <v>91.5</v>
      </c>
      <c r="H197" s="203">
        <f t="shared" si="66"/>
        <v>99.9</v>
      </c>
    </row>
    <row r="198" spans="1:8" ht="48" thickBot="1" x14ac:dyDescent="0.3">
      <c r="A198" s="190" t="s">
        <v>122</v>
      </c>
      <c r="B198" s="191">
        <v>8</v>
      </c>
      <c r="C198" s="191">
        <v>1</v>
      </c>
      <c r="D198" s="192">
        <v>4423510</v>
      </c>
      <c r="E198" s="193">
        <v>611</v>
      </c>
      <c r="F198" s="203">
        <v>100</v>
      </c>
      <c r="G198" s="204">
        <v>91.5</v>
      </c>
      <c r="H198" s="204">
        <v>99.9</v>
      </c>
    </row>
    <row r="199" spans="1:8" ht="16.5" thickBot="1" x14ac:dyDescent="0.3">
      <c r="A199" s="190" t="s">
        <v>19</v>
      </c>
      <c r="B199" s="191">
        <v>8</v>
      </c>
      <c r="C199" s="191">
        <v>1</v>
      </c>
      <c r="D199" s="192">
        <v>4420400</v>
      </c>
      <c r="E199" s="193">
        <v>0</v>
      </c>
      <c r="F199" s="203">
        <f>F200</f>
        <v>8055.3</v>
      </c>
      <c r="G199" s="203">
        <f t="shared" ref="G199:H199" si="67">G200</f>
        <v>7370.6</v>
      </c>
      <c r="H199" s="203">
        <f t="shared" si="67"/>
        <v>8047</v>
      </c>
    </row>
    <row r="200" spans="1:8" ht="48" thickBot="1" x14ac:dyDescent="0.3">
      <c r="A200" s="190" t="s">
        <v>122</v>
      </c>
      <c r="B200" s="191">
        <v>8</v>
      </c>
      <c r="C200" s="191">
        <v>1</v>
      </c>
      <c r="D200" s="192">
        <v>4420410</v>
      </c>
      <c r="E200" s="193">
        <v>611</v>
      </c>
      <c r="F200" s="203">
        <v>8055.3</v>
      </c>
      <c r="G200" s="204">
        <v>7370.6</v>
      </c>
      <c r="H200" s="204">
        <v>8047</v>
      </c>
    </row>
    <row r="201" spans="1:8" ht="32.25" hidden="1" thickBot="1" x14ac:dyDescent="0.3">
      <c r="A201" s="190" t="s">
        <v>167</v>
      </c>
      <c r="B201" s="191">
        <v>8</v>
      </c>
      <c r="C201" s="191">
        <v>1</v>
      </c>
      <c r="D201" s="192">
        <v>4400201</v>
      </c>
      <c r="E201" s="193">
        <v>0</v>
      </c>
      <c r="F201" s="203"/>
      <c r="G201" s="204"/>
      <c r="H201" s="204"/>
    </row>
    <row r="202" spans="1:8" ht="48" hidden="1" thickBot="1" x14ac:dyDescent="0.3">
      <c r="A202" s="190" t="s">
        <v>122</v>
      </c>
      <c r="B202" s="191">
        <v>8</v>
      </c>
      <c r="C202" s="191">
        <v>1</v>
      </c>
      <c r="D202" s="192">
        <v>4400201</v>
      </c>
      <c r="E202" s="193">
        <v>611</v>
      </c>
      <c r="F202" s="203"/>
      <c r="G202" s="204"/>
      <c r="H202" s="204"/>
    </row>
    <row r="203" spans="1:8" ht="32.25" thickBot="1" x14ac:dyDescent="0.3">
      <c r="A203" s="190" t="s">
        <v>127</v>
      </c>
      <c r="B203" s="191">
        <v>8</v>
      </c>
      <c r="C203" s="191">
        <v>1</v>
      </c>
      <c r="D203" s="192">
        <v>4400202</v>
      </c>
      <c r="E203" s="193">
        <v>0</v>
      </c>
      <c r="F203" s="203">
        <f>F204</f>
        <v>2.7</v>
      </c>
      <c r="G203" s="203">
        <f t="shared" ref="G203:H203" si="68">G204</f>
        <v>2.5</v>
      </c>
      <c r="H203" s="203">
        <f t="shared" si="68"/>
        <v>2.7</v>
      </c>
    </row>
    <row r="204" spans="1:8" ht="48" thickBot="1" x14ac:dyDescent="0.3">
      <c r="A204" s="190" t="s">
        <v>122</v>
      </c>
      <c r="B204" s="191">
        <v>8</v>
      </c>
      <c r="C204" s="191">
        <v>1</v>
      </c>
      <c r="D204" s="192">
        <v>4400202</v>
      </c>
      <c r="E204" s="193">
        <v>611</v>
      </c>
      <c r="F204" s="203">
        <v>2.7</v>
      </c>
      <c r="G204" s="204">
        <v>2.5</v>
      </c>
      <c r="H204" s="204">
        <v>2.7</v>
      </c>
    </row>
    <row r="205" spans="1:8" ht="32.25" hidden="1" thickBot="1" x14ac:dyDescent="0.3">
      <c r="A205" s="190" t="s">
        <v>126</v>
      </c>
      <c r="B205" s="191">
        <v>8</v>
      </c>
      <c r="C205" s="191">
        <v>1</v>
      </c>
      <c r="D205" s="192">
        <v>4400203</v>
      </c>
      <c r="E205" s="193">
        <v>0</v>
      </c>
      <c r="F205" s="203"/>
      <c r="G205" s="204"/>
      <c r="H205" s="204"/>
    </row>
    <row r="206" spans="1:8" ht="48" hidden="1" thickBot="1" x14ac:dyDescent="0.3">
      <c r="A206" s="190" t="s">
        <v>122</v>
      </c>
      <c r="B206" s="191">
        <v>8</v>
      </c>
      <c r="C206" s="191">
        <v>1</v>
      </c>
      <c r="D206" s="192">
        <v>4400203</v>
      </c>
      <c r="E206" s="193">
        <v>611</v>
      </c>
      <c r="F206" s="203"/>
      <c r="G206" s="204"/>
      <c r="H206" s="204"/>
    </row>
    <row r="207" spans="1:8" ht="16.5" thickBot="1" x14ac:dyDescent="0.3">
      <c r="A207" s="184" t="s">
        <v>129</v>
      </c>
      <c r="B207" s="185">
        <v>8</v>
      </c>
      <c r="C207" s="185">
        <v>4</v>
      </c>
      <c r="D207" s="186">
        <v>0</v>
      </c>
      <c r="E207" s="187">
        <v>0</v>
      </c>
      <c r="F207" s="219">
        <f>F208+F210</f>
        <v>2637.6000000000004</v>
      </c>
      <c r="G207" s="219">
        <f t="shared" ref="G207:H207" si="69">G208+G210</f>
        <v>2413.5</v>
      </c>
      <c r="H207" s="219">
        <f t="shared" si="69"/>
        <v>2634</v>
      </c>
    </row>
    <row r="208" spans="1:8" ht="16.5" thickBot="1" x14ac:dyDescent="0.3">
      <c r="A208" s="190" t="s">
        <v>11</v>
      </c>
      <c r="B208" s="191">
        <v>8</v>
      </c>
      <c r="C208" s="191">
        <v>4</v>
      </c>
      <c r="D208" s="192">
        <v>21500</v>
      </c>
      <c r="E208" s="193">
        <v>0</v>
      </c>
      <c r="F208" s="203">
        <f>F209</f>
        <v>601.70000000000005</v>
      </c>
      <c r="G208" s="203">
        <f t="shared" ref="G208:H208" si="70">G209</f>
        <v>550.6</v>
      </c>
      <c r="H208" s="203">
        <f t="shared" si="70"/>
        <v>601</v>
      </c>
    </row>
    <row r="209" spans="1:8" ht="16.5" thickBot="1" x14ac:dyDescent="0.3">
      <c r="A209" s="190" t="s">
        <v>8</v>
      </c>
      <c r="B209" s="191">
        <v>8</v>
      </c>
      <c r="C209" s="191">
        <v>4</v>
      </c>
      <c r="D209" s="192">
        <v>21520</v>
      </c>
      <c r="E209" s="193">
        <v>120</v>
      </c>
      <c r="F209" s="203">
        <v>601.70000000000005</v>
      </c>
      <c r="G209" s="204">
        <v>550.6</v>
      </c>
      <c r="H209" s="204">
        <v>601</v>
      </c>
    </row>
    <row r="210" spans="1:8" ht="63.75" thickBot="1" x14ac:dyDescent="0.3">
      <c r="A210" s="190" t="s">
        <v>114</v>
      </c>
      <c r="B210" s="191">
        <v>8</v>
      </c>
      <c r="C210" s="191">
        <v>4</v>
      </c>
      <c r="D210" s="192">
        <v>4520000</v>
      </c>
      <c r="E210" s="193">
        <v>0</v>
      </c>
      <c r="F210" s="203">
        <f>F211+F213</f>
        <v>2035.9</v>
      </c>
      <c r="G210" s="203">
        <f t="shared" ref="G210:H210" si="71">G211+G213</f>
        <v>1862.8999999999999</v>
      </c>
      <c r="H210" s="203">
        <f t="shared" si="71"/>
        <v>2033</v>
      </c>
    </row>
    <row r="211" spans="1:8" ht="32.25" thickBot="1" x14ac:dyDescent="0.3">
      <c r="A211" s="190" t="s">
        <v>12</v>
      </c>
      <c r="B211" s="191">
        <v>8</v>
      </c>
      <c r="C211" s="191">
        <v>4</v>
      </c>
      <c r="D211" s="192">
        <v>4520420</v>
      </c>
      <c r="E211" s="193">
        <v>0</v>
      </c>
      <c r="F211" s="203">
        <f>F212</f>
        <v>1885.9</v>
      </c>
      <c r="G211" s="203">
        <f t="shared" ref="G211:H211" si="72">G212</f>
        <v>1725.6</v>
      </c>
      <c r="H211" s="203">
        <f t="shared" si="72"/>
        <v>1884</v>
      </c>
    </row>
    <row r="212" spans="1:8" ht="16.5" thickBot="1" x14ac:dyDescent="0.3">
      <c r="A212" s="190" t="s">
        <v>95</v>
      </c>
      <c r="B212" s="191">
        <v>8</v>
      </c>
      <c r="C212" s="191">
        <v>4</v>
      </c>
      <c r="D212" s="192">
        <v>4520420</v>
      </c>
      <c r="E212" s="193">
        <v>120</v>
      </c>
      <c r="F212" s="203">
        <v>1885.9</v>
      </c>
      <c r="G212" s="204">
        <v>1725.6</v>
      </c>
      <c r="H212" s="204">
        <v>1884</v>
      </c>
    </row>
    <row r="213" spans="1:8" ht="16.5" thickBot="1" x14ac:dyDescent="0.3">
      <c r="A213" s="190" t="s">
        <v>19</v>
      </c>
      <c r="B213" s="191">
        <v>8</v>
      </c>
      <c r="C213" s="191">
        <v>4</v>
      </c>
      <c r="D213" s="192">
        <v>4520420</v>
      </c>
      <c r="E213" s="193">
        <v>0</v>
      </c>
      <c r="F213" s="203">
        <f>F214</f>
        <v>150</v>
      </c>
      <c r="G213" s="203">
        <f t="shared" ref="G213:H213" si="73">G214</f>
        <v>137.30000000000001</v>
      </c>
      <c r="H213" s="203">
        <f t="shared" si="73"/>
        <v>149</v>
      </c>
    </row>
    <row r="214" spans="1:8" ht="16.5" thickBot="1" x14ac:dyDescent="0.3">
      <c r="A214" s="190" t="s">
        <v>95</v>
      </c>
      <c r="B214" s="191">
        <v>8</v>
      </c>
      <c r="C214" s="191">
        <v>4</v>
      </c>
      <c r="D214" s="192">
        <v>4520420</v>
      </c>
      <c r="E214" s="193">
        <v>240</v>
      </c>
      <c r="F214" s="203">
        <v>150</v>
      </c>
      <c r="G214" s="204">
        <v>137.30000000000001</v>
      </c>
      <c r="H214" s="204">
        <v>149</v>
      </c>
    </row>
    <row r="215" spans="1:8" ht="16.5" hidden="1" thickBot="1" x14ac:dyDescent="0.3">
      <c r="A215" s="179" t="s">
        <v>168</v>
      </c>
      <c r="B215" s="180">
        <v>9</v>
      </c>
      <c r="C215" s="180">
        <v>0</v>
      </c>
      <c r="D215" s="181">
        <v>0</v>
      </c>
      <c r="E215" s="182">
        <v>0</v>
      </c>
      <c r="F215" s="218"/>
      <c r="G215" s="204"/>
      <c r="H215" s="204"/>
    </row>
    <row r="216" spans="1:8" ht="16.5" hidden="1" thickBot="1" x14ac:dyDescent="0.3">
      <c r="A216" s="184" t="s">
        <v>169</v>
      </c>
      <c r="B216" s="185">
        <v>9</v>
      </c>
      <c r="C216" s="185">
        <v>1</v>
      </c>
      <c r="D216" s="186">
        <v>0</v>
      </c>
      <c r="E216" s="187">
        <v>0</v>
      </c>
      <c r="F216" s="219"/>
      <c r="G216" s="204"/>
      <c r="H216" s="204"/>
    </row>
    <row r="217" spans="1:8" ht="16.5" hidden="1" thickBot="1" x14ac:dyDescent="0.3">
      <c r="A217" s="190" t="s">
        <v>170</v>
      </c>
      <c r="B217" s="191">
        <v>9</v>
      </c>
      <c r="C217" s="191">
        <v>1</v>
      </c>
      <c r="D217" s="192">
        <v>4700000</v>
      </c>
      <c r="E217" s="193">
        <v>0</v>
      </c>
      <c r="F217" s="203"/>
      <c r="G217" s="204"/>
      <c r="H217" s="204"/>
    </row>
    <row r="218" spans="1:8" ht="16.5" hidden="1" thickBot="1" x14ac:dyDescent="0.3">
      <c r="A218" s="190" t="s">
        <v>19</v>
      </c>
      <c r="B218" s="191">
        <v>9</v>
      </c>
      <c r="C218" s="191">
        <v>1</v>
      </c>
      <c r="D218" s="192">
        <v>4709900</v>
      </c>
      <c r="E218" s="193">
        <v>0</v>
      </c>
      <c r="F218" s="203"/>
      <c r="G218" s="204"/>
      <c r="H218" s="204"/>
    </row>
    <row r="219" spans="1:8" ht="48" hidden="1" thickBot="1" x14ac:dyDescent="0.3">
      <c r="A219" s="190" t="s">
        <v>171</v>
      </c>
      <c r="B219" s="191">
        <v>9</v>
      </c>
      <c r="C219" s="191">
        <v>1</v>
      </c>
      <c r="D219" s="192">
        <v>4709901</v>
      </c>
      <c r="E219" s="193">
        <v>0</v>
      </c>
      <c r="F219" s="203"/>
      <c r="G219" s="204"/>
      <c r="H219" s="204"/>
    </row>
    <row r="220" spans="1:8" ht="16.5" hidden="1" thickBot="1" x14ac:dyDescent="0.3">
      <c r="A220" s="190" t="s">
        <v>119</v>
      </c>
      <c r="B220" s="191">
        <v>9</v>
      </c>
      <c r="C220" s="191">
        <v>1</v>
      </c>
      <c r="D220" s="192">
        <v>4709901</v>
      </c>
      <c r="E220" s="193">
        <v>5</v>
      </c>
      <c r="F220" s="203"/>
      <c r="G220" s="204"/>
      <c r="H220" s="204"/>
    </row>
    <row r="221" spans="1:8" ht="16.5" hidden="1" thickBot="1" x14ac:dyDescent="0.3">
      <c r="A221" s="184" t="s">
        <v>172</v>
      </c>
      <c r="B221" s="185">
        <v>9</v>
      </c>
      <c r="C221" s="185">
        <v>2</v>
      </c>
      <c r="D221" s="186">
        <v>0</v>
      </c>
      <c r="E221" s="187">
        <v>0</v>
      </c>
      <c r="F221" s="219"/>
      <c r="G221" s="204"/>
      <c r="H221" s="204"/>
    </row>
    <row r="222" spans="1:8" ht="16.5" hidden="1" thickBot="1" x14ac:dyDescent="0.3">
      <c r="A222" s="190" t="s">
        <v>173</v>
      </c>
      <c r="B222" s="191">
        <v>9</v>
      </c>
      <c r="C222" s="191">
        <v>2</v>
      </c>
      <c r="D222" s="192">
        <v>4780000</v>
      </c>
      <c r="E222" s="193">
        <v>0</v>
      </c>
      <c r="F222" s="203"/>
      <c r="G222" s="204"/>
      <c r="H222" s="204"/>
    </row>
    <row r="223" spans="1:8" ht="16.5" hidden="1" thickBot="1" x14ac:dyDescent="0.3">
      <c r="A223" s="190" t="s">
        <v>19</v>
      </c>
      <c r="B223" s="191">
        <v>9</v>
      </c>
      <c r="C223" s="191">
        <v>2</v>
      </c>
      <c r="D223" s="192">
        <v>4789900</v>
      </c>
      <c r="E223" s="193">
        <v>0</v>
      </c>
      <c r="F223" s="203"/>
      <c r="G223" s="204"/>
      <c r="H223" s="204"/>
    </row>
    <row r="224" spans="1:8" ht="48" hidden="1" thickBot="1" x14ac:dyDescent="0.3">
      <c r="A224" s="190" t="s">
        <v>171</v>
      </c>
      <c r="B224" s="191">
        <v>9</v>
      </c>
      <c r="C224" s="191">
        <v>2</v>
      </c>
      <c r="D224" s="192">
        <v>4789901</v>
      </c>
      <c r="E224" s="193">
        <v>0</v>
      </c>
      <c r="F224" s="203"/>
      <c r="G224" s="204"/>
      <c r="H224" s="204"/>
    </row>
    <row r="225" spans="1:8" ht="16.5" hidden="1" thickBot="1" x14ac:dyDescent="0.3">
      <c r="A225" s="190" t="s">
        <v>119</v>
      </c>
      <c r="B225" s="191">
        <v>9</v>
      </c>
      <c r="C225" s="191">
        <v>2</v>
      </c>
      <c r="D225" s="192">
        <v>4789901</v>
      </c>
      <c r="E225" s="193">
        <v>5</v>
      </c>
      <c r="F225" s="203"/>
      <c r="G225" s="204"/>
      <c r="H225" s="204"/>
    </row>
    <row r="226" spans="1:8" ht="16.5" hidden="1" thickBot="1" x14ac:dyDescent="0.3">
      <c r="A226" s="184" t="s">
        <v>174</v>
      </c>
      <c r="B226" s="185">
        <v>9</v>
      </c>
      <c r="C226" s="185">
        <v>4</v>
      </c>
      <c r="D226" s="186">
        <v>0</v>
      </c>
      <c r="E226" s="187">
        <v>0</v>
      </c>
      <c r="F226" s="219"/>
      <c r="G226" s="204"/>
      <c r="H226" s="204"/>
    </row>
    <row r="227" spans="1:8" ht="16.5" hidden="1" thickBot="1" x14ac:dyDescent="0.3">
      <c r="A227" s="190" t="s">
        <v>175</v>
      </c>
      <c r="B227" s="191">
        <v>9</v>
      </c>
      <c r="C227" s="191">
        <v>4</v>
      </c>
      <c r="D227" s="192">
        <v>4770000</v>
      </c>
      <c r="E227" s="193">
        <v>0</v>
      </c>
      <c r="F227" s="203"/>
      <c r="G227" s="204"/>
      <c r="H227" s="204"/>
    </row>
    <row r="228" spans="1:8" ht="16.5" hidden="1" thickBot="1" x14ac:dyDescent="0.3">
      <c r="A228" s="190" t="s">
        <v>19</v>
      </c>
      <c r="B228" s="191">
        <v>9</v>
      </c>
      <c r="C228" s="191">
        <v>4</v>
      </c>
      <c r="D228" s="192">
        <v>4779900</v>
      </c>
      <c r="E228" s="193">
        <v>0</v>
      </c>
      <c r="F228" s="203"/>
      <c r="G228" s="204"/>
      <c r="H228" s="204"/>
    </row>
    <row r="229" spans="1:8" ht="48" hidden="1" thickBot="1" x14ac:dyDescent="0.3">
      <c r="A229" s="190" t="s">
        <v>171</v>
      </c>
      <c r="B229" s="191">
        <v>9</v>
      </c>
      <c r="C229" s="191">
        <v>4</v>
      </c>
      <c r="D229" s="192">
        <v>4779901</v>
      </c>
      <c r="E229" s="193">
        <v>0</v>
      </c>
      <c r="F229" s="203"/>
      <c r="G229" s="204"/>
      <c r="H229" s="204"/>
    </row>
    <row r="230" spans="1:8" ht="16.5" hidden="1" thickBot="1" x14ac:dyDescent="0.3">
      <c r="A230" s="190" t="s">
        <v>119</v>
      </c>
      <c r="B230" s="191">
        <v>9</v>
      </c>
      <c r="C230" s="191">
        <v>4</v>
      </c>
      <c r="D230" s="192">
        <v>4779901</v>
      </c>
      <c r="E230" s="193">
        <v>5</v>
      </c>
      <c r="F230" s="203"/>
      <c r="G230" s="204"/>
      <c r="H230" s="204"/>
    </row>
    <row r="231" spans="1:8" ht="16.5" thickBot="1" x14ac:dyDescent="0.3">
      <c r="A231" s="179" t="s">
        <v>59</v>
      </c>
      <c r="B231" s="180">
        <v>10</v>
      </c>
      <c r="C231" s="180">
        <v>0</v>
      </c>
      <c r="D231" s="181">
        <v>0</v>
      </c>
      <c r="E231" s="182">
        <v>0</v>
      </c>
      <c r="F231" s="218">
        <f>F232+F238+F242</f>
        <v>15927.5</v>
      </c>
      <c r="G231" s="218">
        <f t="shared" ref="G231:H231" si="74">G232+G238+G242</f>
        <v>14339.8</v>
      </c>
      <c r="H231" s="218">
        <f t="shared" si="74"/>
        <v>16079.8</v>
      </c>
    </row>
    <row r="232" spans="1:8" ht="16.5" thickBot="1" x14ac:dyDescent="0.3">
      <c r="A232" s="184" t="s">
        <v>176</v>
      </c>
      <c r="B232" s="185">
        <v>10</v>
      </c>
      <c r="C232" s="185">
        <v>3</v>
      </c>
      <c r="D232" s="186">
        <v>0</v>
      </c>
      <c r="E232" s="187">
        <v>0</v>
      </c>
      <c r="F232" s="219">
        <f>F233</f>
        <v>13230.5</v>
      </c>
      <c r="G232" s="219">
        <f t="shared" ref="G232:H232" si="75">G233</f>
        <v>11735.5</v>
      </c>
      <c r="H232" s="219">
        <f t="shared" si="75"/>
        <v>13336.3</v>
      </c>
    </row>
    <row r="233" spans="1:8" ht="32.25" thickBot="1" x14ac:dyDescent="0.3">
      <c r="A233" s="190" t="s">
        <v>177</v>
      </c>
      <c r="B233" s="191">
        <v>10</v>
      </c>
      <c r="C233" s="191">
        <v>3</v>
      </c>
      <c r="D233" s="192">
        <v>8750000</v>
      </c>
      <c r="E233" s="193">
        <v>0</v>
      </c>
      <c r="F233" s="203">
        <f>F234+F236</f>
        <v>13230.5</v>
      </c>
      <c r="G233" s="203">
        <f t="shared" ref="G233:H233" si="76">G234+G236</f>
        <v>11735.5</v>
      </c>
      <c r="H233" s="203">
        <f t="shared" si="76"/>
        <v>13336.3</v>
      </c>
    </row>
    <row r="234" spans="1:8" ht="48" thickBot="1" x14ac:dyDescent="0.3">
      <c r="A234" s="190" t="s">
        <v>178</v>
      </c>
      <c r="B234" s="191">
        <v>10</v>
      </c>
      <c r="C234" s="191">
        <v>3</v>
      </c>
      <c r="D234" s="192">
        <v>8757310</v>
      </c>
      <c r="E234" s="193">
        <v>0</v>
      </c>
      <c r="F234" s="203">
        <f>F235</f>
        <v>13180.5</v>
      </c>
      <c r="G234" s="203">
        <f t="shared" ref="G234:H234" si="77">G235</f>
        <v>11691.1</v>
      </c>
      <c r="H234" s="203">
        <f t="shared" si="77"/>
        <v>13285.9</v>
      </c>
    </row>
    <row r="235" spans="1:8" ht="16.5" thickBot="1" x14ac:dyDescent="0.3">
      <c r="A235" s="190" t="s">
        <v>119</v>
      </c>
      <c r="B235" s="191">
        <v>10</v>
      </c>
      <c r="C235" s="191">
        <v>3</v>
      </c>
      <c r="D235" s="192">
        <v>8757310</v>
      </c>
      <c r="E235" s="193">
        <v>530</v>
      </c>
      <c r="F235" s="203">
        <v>13180.5</v>
      </c>
      <c r="G235" s="204">
        <v>11691.1</v>
      </c>
      <c r="H235" s="204">
        <v>13285.9</v>
      </c>
    </row>
    <row r="236" spans="1:8" ht="32.25" thickBot="1" x14ac:dyDescent="0.3">
      <c r="A236" s="98" t="s">
        <v>60</v>
      </c>
      <c r="B236" s="191">
        <v>10</v>
      </c>
      <c r="C236" s="191">
        <v>3</v>
      </c>
      <c r="D236" s="192">
        <v>7950000</v>
      </c>
      <c r="E236" s="193">
        <v>0</v>
      </c>
      <c r="F236" s="203">
        <f>F237</f>
        <v>50</v>
      </c>
      <c r="G236" s="203">
        <f t="shared" ref="G236:H236" si="78">G237</f>
        <v>44.4</v>
      </c>
      <c r="H236" s="203">
        <f t="shared" si="78"/>
        <v>50.4</v>
      </c>
    </row>
    <row r="237" spans="1:8" ht="16.5" thickBot="1" x14ac:dyDescent="0.3">
      <c r="A237" s="111" t="s">
        <v>8</v>
      </c>
      <c r="B237" s="191">
        <v>10</v>
      </c>
      <c r="C237" s="191">
        <v>3</v>
      </c>
      <c r="D237" s="192" t="s">
        <v>61</v>
      </c>
      <c r="E237" s="193">
        <v>240</v>
      </c>
      <c r="F237" s="203">
        <v>50</v>
      </c>
      <c r="G237" s="204">
        <v>44.4</v>
      </c>
      <c r="H237" s="204">
        <v>50.4</v>
      </c>
    </row>
    <row r="238" spans="1:8" ht="16.5" thickBot="1" x14ac:dyDescent="0.3">
      <c r="A238" s="267" t="s">
        <v>117</v>
      </c>
      <c r="B238" s="185">
        <v>10</v>
      </c>
      <c r="C238" s="185">
        <v>4</v>
      </c>
      <c r="D238" s="186">
        <v>0</v>
      </c>
      <c r="E238" s="187">
        <v>0</v>
      </c>
      <c r="F238" s="219">
        <f>F239</f>
        <v>2495.9</v>
      </c>
      <c r="G238" s="219">
        <f t="shared" ref="G238:H238" si="79">G239</f>
        <v>2426</v>
      </c>
      <c r="H238" s="219">
        <f t="shared" si="79"/>
        <v>2540.8000000000002</v>
      </c>
    </row>
    <row r="239" spans="1:8" ht="16.5" thickBot="1" x14ac:dyDescent="0.3">
      <c r="A239" s="190" t="s">
        <v>75</v>
      </c>
      <c r="B239" s="268">
        <v>10</v>
      </c>
      <c r="C239" s="268">
        <v>4</v>
      </c>
      <c r="D239" s="269">
        <v>8750000</v>
      </c>
      <c r="E239" s="270">
        <v>0</v>
      </c>
      <c r="F239" s="271">
        <f>F240+F241</f>
        <v>2495.9</v>
      </c>
      <c r="G239" s="271">
        <f t="shared" ref="G239:H239" si="80">G240+G241</f>
        <v>2426</v>
      </c>
      <c r="H239" s="271">
        <f t="shared" si="80"/>
        <v>2540.8000000000002</v>
      </c>
    </row>
    <row r="240" spans="1:8" ht="63.75" thickBot="1" x14ac:dyDescent="0.3">
      <c r="A240" s="272" t="s">
        <v>118</v>
      </c>
      <c r="B240" s="191">
        <v>10</v>
      </c>
      <c r="C240" s="191">
        <v>4</v>
      </c>
      <c r="D240" s="192">
        <v>8757350</v>
      </c>
      <c r="E240" s="193">
        <v>530</v>
      </c>
      <c r="F240" s="203">
        <v>2345.1</v>
      </c>
      <c r="G240" s="203">
        <v>2279.4</v>
      </c>
      <c r="H240" s="203">
        <v>2387.3000000000002</v>
      </c>
    </row>
    <row r="241" spans="1:8" ht="32.25" thickBot="1" x14ac:dyDescent="0.3">
      <c r="A241" s="104" t="s">
        <v>179</v>
      </c>
      <c r="B241" s="191">
        <v>10</v>
      </c>
      <c r="C241" s="191">
        <v>4</v>
      </c>
      <c r="D241" s="192">
        <v>8757200</v>
      </c>
      <c r="E241" s="193">
        <v>530</v>
      </c>
      <c r="F241" s="203">
        <v>150.80000000000001</v>
      </c>
      <c r="G241" s="204">
        <v>146.6</v>
      </c>
      <c r="H241" s="204">
        <v>153.5</v>
      </c>
    </row>
    <row r="242" spans="1:8" ht="16.5" thickBot="1" x14ac:dyDescent="0.3">
      <c r="A242" s="273" t="s">
        <v>180</v>
      </c>
      <c r="B242" s="245">
        <v>10</v>
      </c>
      <c r="C242" s="245">
        <v>6</v>
      </c>
      <c r="D242" s="246">
        <v>8750000</v>
      </c>
      <c r="E242" s="247">
        <v>0</v>
      </c>
      <c r="F242" s="248">
        <f>F243</f>
        <v>201.1</v>
      </c>
      <c r="G242" s="248">
        <f t="shared" ref="G242:H243" si="81">G243</f>
        <v>178.3</v>
      </c>
      <c r="H242" s="248">
        <f t="shared" si="81"/>
        <v>202.7</v>
      </c>
    </row>
    <row r="243" spans="1:8" ht="32.25" thickBot="1" x14ac:dyDescent="0.3">
      <c r="A243" s="86" t="s">
        <v>63</v>
      </c>
      <c r="B243" s="191">
        <v>10</v>
      </c>
      <c r="C243" s="191">
        <v>6</v>
      </c>
      <c r="D243" s="192">
        <v>8757170</v>
      </c>
      <c r="E243" s="193">
        <v>0</v>
      </c>
      <c r="F243" s="203">
        <f>F244</f>
        <v>201.1</v>
      </c>
      <c r="G243" s="203">
        <f t="shared" si="81"/>
        <v>178.3</v>
      </c>
      <c r="H243" s="203">
        <f t="shared" si="81"/>
        <v>202.7</v>
      </c>
    </row>
    <row r="244" spans="1:8" ht="16.5" thickBot="1" x14ac:dyDescent="0.3">
      <c r="A244" s="111" t="s">
        <v>8</v>
      </c>
      <c r="B244" s="191">
        <v>10</v>
      </c>
      <c r="C244" s="191">
        <v>6</v>
      </c>
      <c r="D244" s="192">
        <v>8757170</v>
      </c>
      <c r="E244" s="193">
        <v>530</v>
      </c>
      <c r="F244" s="203">
        <v>201.1</v>
      </c>
      <c r="G244" s="204">
        <v>178.3</v>
      </c>
      <c r="H244" s="204">
        <v>202.7</v>
      </c>
    </row>
    <row r="245" spans="1:8" ht="16.5" thickBot="1" x14ac:dyDescent="0.3">
      <c r="A245" s="179" t="s">
        <v>64</v>
      </c>
      <c r="B245" s="180">
        <v>11</v>
      </c>
      <c r="C245" s="180">
        <v>0</v>
      </c>
      <c r="D245" s="181">
        <v>0</v>
      </c>
      <c r="E245" s="182">
        <v>0</v>
      </c>
      <c r="F245" s="218">
        <f>F246</f>
        <v>220</v>
      </c>
      <c r="G245" s="218">
        <f t="shared" ref="G245:H245" si="82">G246</f>
        <v>195</v>
      </c>
      <c r="H245" s="218">
        <f t="shared" si="82"/>
        <v>221.7</v>
      </c>
    </row>
    <row r="246" spans="1:8" ht="16.5" thickBot="1" x14ac:dyDescent="0.3">
      <c r="A246" s="184" t="s">
        <v>65</v>
      </c>
      <c r="B246" s="185">
        <v>11</v>
      </c>
      <c r="C246" s="185">
        <v>1</v>
      </c>
      <c r="D246" s="186">
        <v>0</v>
      </c>
      <c r="E246" s="187">
        <v>0</v>
      </c>
      <c r="F246" s="219">
        <f>F247+F249</f>
        <v>220</v>
      </c>
      <c r="G246" s="219">
        <f t="shared" ref="G246:H246" si="83">G247+G249</f>
        <v>195</v>
      </c>
      <c r="H246" s="219">
        <f t="shared" si="83"/>
        <v>221.7</v>
      </c>
    </row>
    <row r="247" spans="1:8" ht="32.25" thickBot="1" x14ac:dyDescent="0.3">
      <c r="A247" s="274" t="s">
        <v>66</v>
      </c>
      <c r="B247" s="268">
        <v>11</v>
      </c>
      <c r="C247" s="268">
        <v>1</v>
      </c>
      <c r="D247" s="269">
        <v>20000</v>
      </c>
      <c r="E247" s="270">
        <v>0</v>
      </c>
      <c r="F247" s="271">
        <f>F248</f>
        <v>205</v>
      </c>
      <c r="G247" s="271">
        <f t="shared" ref="G247:H247" si="84">G248</f>
        <v>181.7</v>
      </c>
      <c r="H247" s="271">
        <f t="shared" si="84"/>
        <v>206.6</v>
      </c>
    </row>
    <row r="248" spans="1:8" ht="32.25" thickBot="1" x14ac:dyDescent="0.3">
      <c r="A248" s="274" t="s">
        <v>67</v>
      </c>
      <c r="B248" s="268">
        <v>11</v>
      </c>
      <c r="C248" s="268">
        <v>1</v>
      </c>
      <c r="D248" s="269">
        <v>20420</v>
      </c>
      <c r="E248" s="270">
        <v>240</v>
      </c>
      <c r="F248" s="271">
        <v>205</v>
      </c>
      <c r="G248" s="204">
        <v>181.7</v>
      </c>
      <c r="H248" s="204">
        <v>206.6</v>
      </c>
    </row>
    <row r="249" spans="1:8" ht="16.5" thickBot="1" x14ac:dyDescent="0.3">
      <c r="A249" s="274" t="s">
        <v>8</v>
      </c>
      <c r="B249" s="268">
        <v>11</v>
      </c>
      <c r="C249" s="268">
        <v>1</v>
      </c>
      <c r="D249" s="269">
        <v>7950000</v>
      </c>
      <c r="E249" s="270">
        <v>0</v>
      </c>
      <c r="F249" s="271">
        <f>F250</f>
        <v>15</v>
      </c>
      <c r="G249" s="271">
        <f t="shared" ref="G249:H250" si="85">G250</f>
        <v>13.3</v>
      </c>
      <c r="H249" s="271">
        <f t="shared" si="85"/>
        <v>15.1</v>
      </c>
    </row>
    <row r="250" spans="1:8" ht="16.5" thickBot="1" x14ac:dyDescent="0.3">
      <c r="A250" s="98" t="s">
        <v>68</v>
      </c>
      <c r="B250" s="268">
        <v>11</v>
      </c>
      <c r="C250" s="268">
        <v>1</v>
      </c>
      <c r="D250" s="269" t="s">
        <v>181</v>
      </c>
      <c r="E250" s="270">
        <v>0</v>
      </c>
      <c r="F250" s="271">
        <f>F251</f>
        <v>15</v>
      </c>
      <c r="G250" s="271">
        <f t="shared" si="85"/>
        <v>13.3</v>
      </c>
      <c r="H250" s="271">
        <f t="shared" si="85"/>
        <v>15.1</v>
      </c>
    </row>
    <row r="251" spans="1:8" ht="16.5" thickBot="1" x14ac:dyDescent="0.3">
      <c r="A251" s="91" t="s">
        <v>8</v>
      </c>
      <c r="B251" s="268">
        <v>11</v>
      </c>
      <c r="C251" s="268">
        <v>1</v>
      </c>
      <c r="D251" s="269" t="s">
        <v>69</v>
      </c>
      <c r="E251" s="270">
        <v>530</v>
      </c>
      <c r="F251" s="271">
        <v>15</v>
      </c>
      <c r="G251" s="204">
        <v>13.3</v>
      </c>
      <c r="H251" s="204">
        <v>15.1</v>
      </c>
    </row>
    <row r="252" spans="1:8" ht="16.5" thickBot="1" x14ac:dyDescent="0.3">
      <c r="A252" s="179" t="s">
        <v>70</v>
      </c>
      <c r="B252" s="180">
        <v>12</v>
      </c>
      <c r="C252" s="180">
        <v>0</v>
      </c>
      <c r="D252" s="181">
        <v>0</v>
      </c>
      <c r="E252" s="182">
        <v>0</v>
      </c>
      <c r="F252" s="218">
        <f>F253</f>
        <v>109.6</v>
      </c>
      <c r="G252" s="218">
        <f t="shared" ref="G252:H254" si="86">G253</f>
        <v>97.2</v>
      </c>
      <c r="H252" s="218">
        <f t="shared" si="86"/>
        <v>110.5</v>
      </c>
    </row>
    <row r="253" spans="1:8" ht="16.5" thickBot="1" x14ac:dyDescent="0.3">
      <c r="A253" s="184" t="s">
        <v>71</v>
      </c>
      <c r="B253" s="185">
        <v>12</v>
      </c>
      <c r="C253" s="185">
        <v>2</v>
      </c>
      <c r="D253" s="186">
        <v>0</v>
      </c>
      <c r="E253" s="187">
        <v>0</v>
      </c>
      <c r="F253" s="219">
        <f>F254</f>
        <v>109.6</v>
      </c>
      <c r="G253" s="219">
        <f t="shared" si="86"/>
        <v>97.2</v>
      </c>
      <c r="H253" s="219">
        <f t="shared" si="86"/>
        <v>110.5</v>
      </c>
    </row>
    <row r="254" spans="1:8" ht="32.25" thickBot="1" x14ac:dyDescent="0.3">
      <c r="A254" s="274" t="s">
        <v>72</v>
      </c>
      <c r="B254" s="268">
        <v>12</v>
      </c>
      <c r="C254" s="268">
        <v>2</v>
      </c>
      <c r="D254" s="269">
        <v>4575520</v>
      </c>
      <c r="E254" s="270">
        <v>0</v>
      </c>
      <c r="F254" s="271">
        <f>F255</f>
        <v>109.6</v>
      </c>
      <c r="G254" s="271">
        <f t="shared" si="86"/>
        <v>97.2</v>
      </c>
      <c r="H254" s="271">
        <f t="shared" si="86"/>
        <v>110.5</v>
      </c>
    </row>
    <row r="255" spans="1:8" ht="32.25" thickBot="1" x14ac:dyDescent="0.3">
      <c r="A255" s="274" t="s">
        <v>182</v>
      </c>
      <c r="B255" s="268">
        <v>12</v>
      </c>
      <c r="C255" s="268">
        <v>2</v>
      </c>
      <c r="D255" s="269">
        <v>4575520</v>
      </c>
      <c r="E255" s="270">
        <v>240</v>
      </c>
      <c r="F255" s="271">
        <v>109.6</v>
      </c>
      <c r="G255" s="204">
        <v>97.2</v>
      </c>
      <c r="H255" s="204">
        <v>110.5</v>
      </c>
    </row>
    <row r="256" spans="1:8" ht="32.25" hidden="1" thickBot="1" x14ac:dyDescent="0.3">
      <c r="A256" s="179" t="s">
        <v>83</v>
      </c>
      <c r="B256" s="180">
        <v>13</v>
      </c>
      <c r="C256" s="180">
        <v>0</v>
      </c>
      <c r="D256" s="181">
        <v>0</v>
      </c>
      <c r="E256" s="182">
        <v>0</v>
      </c>
      <c r="F256" s="218"/>
      <c r="G256" s="204"/>
      <c r="H256" s="204"/>
    </row>
    <row r="257" spans="1:8" ht="16.5" hidden="1" thickBot="1" x14ac:dyDescent="0.3">
      <c r="A257" s="275" t="s">
        <v>84</v>
      </c>
      <c r="B257" s="197">
        <v>13</v>
      </c>
      <c r="C257" s="197">
        <v>1</v>
      </c>
      <c r="D257" s="198">
        <v>0</v>
      </c>
      <c r="E257" s="199">
        <v>0</v>
      </c>
      <c r="F257" s="217"/>
      <c r="G257" s="204"/>
      <c r="H257" s="204"/>
    </row>
    <row r="258" spans="1:8" ht="16.5" hidden="1" thickBot="1" x14ac:dyDescent="0.3">
      <c r="A258" s="274" t="s">
        <v>183</v>
      </c>
      <c r="B258" s="268">
        <v>13</v>
      </c>
      <c r="C258" s="268">
        <v>1</v>
      </c>
      <c r="D258" s="269">
        <v>650130</v>
      </c>
      <c r="E258" s="270">
        <v>0</v>
      </c>
      <c r="F258" s="271"/>
      <c r="G258" s="204"/>
      <c r="H258" s="204"/>
    </row>
    <row r="259" spans="1:8" ht="16.5" hidden="1" thickBot="1" x14ac:dyDescent="0.3">
      <c r="A259" s="274" t="s">
        <v>17</v>
      </c>
      <c r="B259" s="268">
        <v>13</v>
      </c>
      <c r="C259" s="268">
        <v>1</v>
      </c>
      <c r="D259" s="269">
        <v>650130</v>
      </c>
      <c r="E259" s="270">
        <v>13</v>
      </c>
      <c r="F259" s="271"/>
      <c r="G259" s="204"/>
      <c r="H259" s="204"/>
    </row>
    <row r="260" spans="1:8" ht="31.5" x14ac:dyDescent="0.25">
      <c r="A260" s="74" t="s">
        <v>83</v>
      </c>
      <c r="B260" s="76">
        <v>13</v>
      </c>
      <c r="C260" s="76">
        <v>0</v>
      </c>
      <c r="D260" s="77">
        <v>0</v>
      </c>
      <c r="E260" s="75">
        <v>0</v>
      </c>
      <c r="F260" s="78">
        <f>SUM(F261)</f>
        <v>120.8</v>
      </c>
      <c r="G260" s="78">
        <f t="shared" ref="G260:H260" si="87">SUM(G261)</f>
        <v>103.1</v>
      </c>
      <c r="H260" s="78">
        <f t="shared" si="87"/>
        <v>35.700000000000003</v>
      </c>
    </row>
    <row r="261" spans="1:8" ht="15.75" x14ac:dyDescent="0.25">
      <c r="A261" s="113" t="s">
        <v>84</v>
      </c>
      <c r="B261" s="114">
        <v>13</v>
      </c>
      <c r="C261" s="114">
        <v>1</v>
      </c>
      <c r="D261" s="115">
        <v>0</v>
      </c>
      <c r="E261" s="90">
        <v>0</v>
      </c>
      <c r="F261" s="116">
        <f>SUM(F262)</f>
        <v>120.8</v>
      </c>
      <c r="G261" s="116">
        <f t="shared" ref="G261:H262" si="88">SUM(G262)</f>
        <v>103.1</v>
      </c>
      <c r="H261" s="116">
        <f t="shared" si="88"/>
        <v>35.700000000000003</v>
      </c>
    </row>
    <row r="262" spans="1:8" ht="15.75" x14ac:dyDescent="0.25">
      <c r="A262" s="104" t="s">
        <v>85</v>
      </c>
      <c r="B262" s="105">
        <v>13</v>
      </c>
      <c r="C262" s="105">
        <v>1</v>
      </c>
      <c r="D262" s="106">
        <v>650320</v>
      </c>
      <c r="E262" s="107">
        <v>0</v>
      </c>
      <c r="F262" s="108">
        <f>SUM(F263)</f>
        <v>120.8</v>
      </c>
      <c r="G262" s="108">
        <f t="shared" si="88"/>
        <v>103.1</v>
      </c>
      <c r="H262" s="108">
        <f t="shared" si="88"/>
        <v>35.700000000000003</v>
      </c>
    </row>
    <row r="263" spans="1:8" ht="15.75" x14ac:dyDescent="0.25">
      <c r="A263" s="91" t="s">
        <v>17</v>
      </c>
      <c r="B263" s="93">
        <v>13</v>
      </c>
      <c r="C263" s="93">
        <v>1</v>
      </c>
      <c r="D263" s="94">
        <v>650320</v>
      </c>
      <c r="E263" s="92">
        <v>240</v>
      </c>
      <c r="F263" s="95">
        <v>120.8</v>
      </c>
      <c r="G263" s="95">
        <v>103.1</v>
      </c>
      <c r="H263" s="95">
        <v>35.700000000000003</v>
      </c>
    </row>
    <row r="264" spans="1:8" ht="16.5" thickBot="1" x14ac:dyDescent="0.3">
      <c r="A264" s="179" t="s">
        <v>75</v>
      </c>
      <c r="B264" s="180">
        <v>14</v>
      </c>
      <c r="C264" s="180">
        <v>0</v>
      </c>
      <c r="D264" s="181">
        <v>0</v>
      </c>
      <c r="E264" s="182">
        <v>0</v>
      </c>
      <c r="F264" s="218">
        <f>F265</f>
        <v>5009.9000000000005</v>
      </c>
      <c r="G264" s="218">
        <f t="shared" ref="G264:H264" si="89">G265</f>
        <v>4258.3</v>
      </c>
      <c r="H264" s="218">
        <f t="shared" si="89"/>
        <v>5230.4000000000005</v>
      </c>
    </row>
    <row r="265" spans="1:8" ht="48" thickBot="1" x14ac:dyDescent="0.3">
      <c r="A265" s="276" t="s">
        <v>86</v>
      </c>
      <c r="B265" s="277">
        <v>14</v>
      </c>
      <c r="C265" s="277">
        <v>1</v>
      </c>
      <c r="D265" s="278">
        <v>0</v>
      </c>
      <c r="E265" s="279">
        <v>0</v>
      </c>
      <c r="F265" s="280">
        <f>F266+F268</f>
        <v>5009.9000000000005</v>
      </c>
      <c r="G265" s="280">
        <f t="shared" ref="G265:H265" si="90">G266+G268</f>
        <v>4258.3</v>
      </c>
      <c r="H265" s="280">
        <f t="shared" si="90"/>
        <v>5230.4000000000005</v>
      </c>
    </row>
    <row r="266" spans="1:8" ht="32.25" thickBot="1" x14ac:dyDescent="0.3">
      <c r="A266" s="281" t="s">
        <v>87</v>
      </c>
      <c r="B266" s="282">
        <v>14</v>
      </c>
      <c r="C266" s="282">
        <v>1</v>
      </c>
      <c r="D266" s="283">
        <v>8750120</v>
      </c>
      <c r="E266" s="284">
        <v>0</v>
      </c>
      <c r="F266" s="229">
        <f>F267</f>
        <v>4288.1000000000004</v>
      </c>
      <c r="G266" s="229">
        <f t="shared" ref="G266:H266" si="91">G267</f>
        <v>3644.8</v>
      </c>
      <c r="H266" s="229">
        <f t="shared" si="91"/>
        <v>4476.8</v>
      </c>
    </row>
    <row r="267" spans="1:8" ht="36.75" customHeight="1" thickBot="1" x14ac:dyDescent="0.3">
      <c r="A267" s="285" t="s">
        <v>88</v>
      </c>
      <c r="B267" s="282">
        <v>14</v>
      </c>
      <c r="C267" s="282">
        <v>1</v>
      </c>
      <c r="D267" s="283">
        <v>8750120</v>
      </c>
      <c r="E267" s="284">
        <v>530</v>
      </c>
      <c r="F267" s="229">
        <v>4288.1000000000004</v>
      </c>
      <c r="G267" s="204">
        <v>3644.8</v>
      </c>
      <c r="H267" s="204">
        <v>4476.8</v>
      </c>
    </row>
    <row r="268" spans="1:8" ht="16.5" thickBot="1" x14ac:dyDescent="0.3">
      <c r="A268" s="281" t="s">
        <v>89</v>
      </c>
      <c r="B268" s="286">
        <v>14</v>
      </c>
      <c r="C268" s="286">
        <v>1</v>
      </c>
      <c r="D268" s="287">
        <v>8750220</v>
      </c>
      <c r="E268" s="288">
        <v>0</v>
      </c>
      <c r="F268" s="229">
        <f>F269</f>
        <v>721.8</v>
      </c>
      <c r="G268" s="229">
        <f t="shared" ref="G268:H268" si="92">G269</f>
        <v>613.5</v>
      </c>
      <c r="H268" s="229">
        <f t="shared" si="92"/>
        <v>753.6</v>
      </c>
    </row>
    <row r="269" spans="1:8" ht="16.5" thickBot="1" x14ac:dyDescent="0.3">
      <c r="A269" s="285" t="s">
        <v>88</v>
      </c>
      <c r="B269" s="289">
        <v>14</v>
      </c>
      <c r="C269" s="289">
        <v>1</v>
      </c>
      <c r="D269" s="290">
        <v>8750220</v>
      </c>
      <c r="E269" s="291">
        <v>530</v>
      </c>
      <c r="F269" s="229">
        <v>721.8</v>
      </c>
      <c r="G269" s="204">
        <v>613.5</v>
      </c>
      <c r="H269" s="204">
        <v>753.6</v>
      </c>
    </row>
    <row r="270" spans="1:8" ht="32.25" hidden="1" thickBot="1" x14ac:dyDescent="0.3">
      <c r="A270" s="292" t="s">
        <v>184</v>
      </c>
      <c r="B270" s="293">
        <v>14</v>
      </c>
      <c r="C270" s="294">
        <v>3</v>
      </c>
      <c r="D270" s="295">
        <v>0</v>
      </c>
      <c r="E270" s="296">
        <v>0</v>
      </c>
      <c r="F270" s="200"/>
      <c r="G270" s="189"/>
      <c r="H270" s="189"/>
    </row>
    <row r="271" spans="1:8" ht="63.75" hidden="1" thickBot="1" x14ac:dyDescent="0.3">
      <c r="A271" s="297" t="s">
        <v>14</v>
      </c>
      <c r="B271" s="249">
        <v>14</v>
      </c>
      <c r="C271" s="249">
        <v>3</v>
      </c>
      <c r="D271" s="250">
        <v>5210600</v>
      </c>
      <c r="E271" s="251">
        <v>0</v>
      </c>
      <c r="F271" s="298"/>
      <c r="G271" s="189"/>
      <c r="H271" s="189"/>
    </row>
    <row r="272" spans="1:8" ht="16.5" hidden="1" thickBot="1" x14ac:dyDescent="0.3">
      <c r="A272" s="299" t="s">
        <v>32</v>
      </c>
      <c r="B272" s="249">
        <v>14</v>
      </c>
      <c r="C272" s="249">
        <v>3</v>
      </c>
      <c r="D272" s="250">
        <v>5210600</v>
      </c>
      <c r="E272" s="251">
        <v>17</v>
      </c>
      <c r="F272" s="300"/>
      <c r="G272" s="189"/>
      <c r="H272" s="189"/>
    </row>
    <row r="273" spans="1:8" ht="15.75" hidden="1" x14ac:dyDescent="0.25">
      <c r="A273" s="301" t="s">
        <v>185</v>
      </c>
      <c r="B273" s="302"/>
      <c r="C273" s="302"/>
      <c r="D273" s="303"/>
      <c r="E273" s="304"/>
      <c r="F273" s="305"/>
      <c r="G273" s="189"/>
      <c r="H273" s="189"/>
    </row>
    <row r="274" spans="1:8" s="311" customFormat="1" ht="22.5" customHeight="1" x14ac:dyDescent="0.25">
      <c r="A274" s="306" t="s">
        <v>186</v>
      </c>
      <c r="B274" s="307"/>
      <c r="C274" s="307"/>
      <c r="D274" s="308"/>
      <c r="E274" s="309"/>
      <c r="F274" s="310">
        <f>F9+F88+F91+F125+F185+F231+F245+F252+F264+F260</f>
        <v>364271.8</v>
      </c>
      <c r="G274" s="310">
        <f t="shared" ref="G274:H274" si="93">G9+G88+G91+G125+G185+G231+G245+G252+G264+G260</f>
        <v>346812.89999999997</v>
      </c>
      <c r="H274" s="310">
        <f t="shared" si="93"/>
        <v>369684.70000000007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1"/>
  <sheetViews>
    <sheetView tabSelected="1" view="pageBreakPreview" zoomScale="120" zoomScaleSheetLayoutView="120" workbookViewId="0">
      <selection sqref="A1:D1"/>
    </sheetView>
  </sheetViews>
  <sheetFormatPr defaultRowHeight="15.75" x14ac:dyDescent="0.25"/>
  <cols>
    <col min="1" max="1" width="74.85546875" style="68" customWidth="1"/>
    <col min="2" max="2" width="16" style="388" customWidth="1"/>
    <col min="3" max="3" width="5.140625" style="68" customWidth="1"/>
    <col min="4" max="4" width="12.140625" style="68" customWidth="1"/>
    <col min="5" max="5" width="9.28515625" style="68" bestFit="1" customWidth="1"/>
    <col min="6" max="16384" width="9.140625" style="68"/>
  </cols>
  <sheetData>
    <row r="1" spans="1:4" ht="65.25" customHeight="1" x14ac:dyDescent="0.25">
      <c r="A1" s="424" t="s">
        <v>616</v>
      </c>
      <c r="B1" s="425"/>
      <c r="C1" s="425"/>
      <c r="D1" s="425"/>
    </row>
    <row r="2" spans="1:4" ht="49.5" customHeight="1" x14ac:dyDescent="0.25">
      <c r="A2" s="426" t="s">
        <v>472</v>
      </c>
      <c r="B2" s="426"/>
      <c r="C2" s="426"/>
      <c r="D2" s="426"/>
    </row>
    <row r="3" spans="1:4" ht="86.25" customHeight="1" x14ac:dyDescent="0.25">
      <c r="A3" s="436" t="s">
        <v>615</v>
      </c>
      <c r="B3" s="436"/>
      <c r="C3" s="436"/>
      <c r="D3" s="436"/>
    </row>
    <row r="4" spans="1:4" ht="16.5" thickBot="1" x14ac:dyDescent="0.3">
      <c r="A4" s="429" t="s">
        <v>229</v>
      </c>
      <c r="B4" s="429"/>
      <c r="C4" s="429"/>
      <c r="D4" s="429"/>
    </row>
    <row r="5" spans="1:4" ht="15" x14ac:dyDescent="0.25">
      <c r="A5" s="430" t="s">
        <v>141</v>
      </c>
      <c r="B5" s="432" t="s">
        <v>144</v>
      </c>
      <c r="C5" s="434" t="s">
        <v>145</v>
      </c>
      <c r="D5" s="427" t="s">
        <v>230</v>
      </c>
    </row>
    <row r="6" spans="1:4" ht="29.25" customHeight="1" thickBot="1" x14ac:dyDescent="0.3">
      <c r="A6" s="431"/>
      <c r="B6" s="433"/>
      <c r="C6" s="435"/>
      <c r="D6" s="428"/>
    </row>
    <row r="7" spans="1:4" x14ac:dyDescent="0.25">
      <c r="A7" s="322">
        <v>1</v>
      </c>
      <c r="B7" s="323">
        <v>4</v>
      </c>
      <c r="C7" s="323">
        <v>5</v>
      </c>
      <c r="D7" s="324">
        <v>6</v>
      </c>
    </row>
    <row r="8" spans="1:4" s="328" customFormat="1" ht="31.5" x14ac:dyDescent="0.25">
      <c r="A8" s="325" t="s">
        <v>475</v>
      </c>
      <c r="B8" s="326" t="s">
        <v>285</v>
      </c>
      <c r="C8" s="326"/>
      <c r="D8" s="327">
        <f>D9+D21+D16</f>
        <v>207</v>
      </c>
    </row>
    <row r="9" spans="1:4" x14ac:dyDescent="0.25">
      <c r="A9" s="329" t="s">
        <v>286</v>
      </c>
      <c r="B9" s="330" t="s">
        <v>287</v>
      </c>
      <c r="C9" s="330"/>
      <c r="D9" s="331">
        <f>D10</f>
        <v>192</v>
      </c>
    </row>
    <row r="10" spans="1:4" ht="31.5" x14ac:dyDescent="0.25">
      <c r="A10" s="329" t="s">
        <v>288</v>
      </c>
      <c r="B10" s="330" t="s">
        <v>289</v>
      </c>
      <c r="C10" s="330"/>
      <c r="D10" s="331">
        <f>D11</f>
        <v>192</v>
      </c>
    </row>
    <row r="11" spans="1:4" ht="31.5" x14ac:dyDescent="0.25">
      <c r="A11" s="329" t="s">
        <v>493</v>
      </c>
      <c r="B11" s="330" t="s">
        <v>290</v>
      </c>
      <c r="C11" s="330"/>
      <c r="D11" s="331">
        <f>D14+D12</f>
        <v>192</v>
      </c>
    </row>
    <row r="12" spans="1:4" ht="32.25" customHeight="1" x14ac:dyDescent="0.25">
      <c r="A12" s="332" t="s">
        <v>212</v>
      </c>
      <c r="B12" s="330" t="s">
        <v>290</v>
      </c>
      <c r="C12" s="330">
        <v>200</v>
      </c>
      <c r="D12" s="331">
        <f>D13</f>
        <v>37</v>
      </c>
    </row>
    <row r="13" spans="1:4" ht="31.5" x14ac:dyDescent="0.25">
      <c r="A13" s="333" t="s">
        <v>213</v>
      </c>
      <c r="B13" s="330" t="s">
        <v>290</v>
      </c>
      <c r="C13" s="330">
        <v>240</v>
      </c>
      <c r="D13" s="331">
        <v>37</v>
      </c>
    </row>
    <row r="14" spans="1:4" ht="31.5" x14ac:dyDescent="0.25">
      <c r="A14" s="332" t="s">
        <v>219</v>
      </c>
      <c r="B14" s="330" t="s">
        <v>290</v>
      </c>
      <c r="C14" s="330">
        <v>600</v>
      </c>
      <c r="D14" s="331">
        <f>D15</f>
        <v>155</v>
      </c>
    </row>
    <row r="15" spans="1:4" x14ac:dyDescent="0.25">
      <c r="A15" s="332" t="s">
        <v>220</v>
      </c>
      <c r="B15" s="330" t="s">
        <v>290</v>
      </c>
      <c r="C15" s="330">
        <v>610</v>
      </c>
      <c r="D15" s="331">
        <f>50+105</f>
        <v>155</v>
      </c>
    </row>
    <row r="16" spans="1:4" ht="31.5" x14ac:dyDescent="0.25">
      <c r="A16" s="332" t="s">
        <v>348</v>
      </c>
      <c r="B16" s="330" t="s">
        <v>349</v>
      </c>
      <c r="C16" s="330"/>
      <c r="D16" s="331">
        <f>D17</f>
        <v>9</v>
      </c>
    </row>
    <row r="17" spans="1:4" ht="31.5" x14ac:dyDescent="0.25">
      <c r="A17" s="332" t="s">
        <v>350</v>
      </c>
      <c r="B17" s="330" t="s">
        <v>351</v>
      </c>
      <c r="C17" s="330"/>
      <c r="D17" s="331">
        <f>D18</f>
        <v>9</v>
      </c>
    </row>
    <row r="18" spans="1:4" ht="31.5" x14ac:dyDescent="0.25">
      <c r="A18" s="332" t="s">
        <v>494</v>
      </c>
      <c r="B18" s="330" t="s">
        <v>352</v>
      </c>
      <c r="C18" s="330"/>
      <c r="D18" s="331">
        <f>D19</f>
        <v>9</v>
      </c>
    </row>
    <row r="19" spans="1:4" ht="33.75" customHeight="1" x14ac:dyDescent="0.25">
      <c r="A19" s="332" t="s">
        <v>212</v>
      </c>
      <c r="B19" s="330" t="s">
        <v>352</v>
      </c>
      <c r="C19" s="330">
        <v>200</v>
      </c>
      <c r="D19" s="331">
        <f>D20</f>
        <v>9</v>
      </c>
    </row>
    <row r="20" spans="1:4" ht="31.5" x14ac:dyDescent="0.25">
      <c r="A20" s="333" t="s">
        <v>213</v>
      </c>
      <c r="B20" s="330" t="s">
        <v>352</v>
      </c>
      <c r="C20" s="330">
        <v>240</v>
      </c>
      <c r="D20" s="331">
        <v>9</v>
      </c>
    </row>
    <row r="21" spans="1:4" x14ac:dyDescent="0.25">
      <c r="A21" s="329" t="s">
        <v>315</v>
      </c>
      <c r="B21" s="330" t="s">
        <v>316</v>
      </c>
      <c r="C21" s="330"/>
      <c r="D21" s="331">
        <f>D22</f>
        <v>6</v>
      </c>
    </row>
    <row r="22" spans="1:4" ht="31.5" x14ac:dyDescent="0.25">
      <c r="A22" s="329" t="s">
        <v>317</v>
      </c>
      <c r="B22" s="330" t="s">
        <v>318</v>
      </c>
      <c r="C22" s="330"/>
      <c r="D22" s="331">
        <f>D23</f>
        <v>6</v>
      </c>
    </row>
    <row r="23" spans="1:4" ht="31.5" x14ac:dyDescent="0.25">
      <c r="A23" s="329" t="s">
        <v>495</v>
      </c>
      <c r="B23" s="330" t="s">
        <v>319</v>
      </c>
      <c r="C23" s="330"/>
      <c r="D23" s="331">
        <f>D24</f>
        <v>6</v>
      </c>
    </row>
    <row r="24" spans="1:4" ht="31.5" x14ac:dyDescent="0.25">
      <c r="A24" s="332" t="s">
        <v>219</v>
      </c>
      <c r="B24" s="330" t="s">
        <v>319</v>
      </c>
      <c r="C24" s="330">
        <v>600</v>
      </c>
      <c r="D24" s="331">
        <f>D25</f>
        <v>6</v>
      </c>
    </row>
    <row r="25" spans="1:4" x14ac:dyDescent="0.25">
      <c r="A25" s="332" t="s">
        <v>220</v>
      </c>
      <c r="B25" s="330" t="s">
        <v>319</v>
      </c>
      <c r="C25" s="330">
        <v>610</v>
      </c>
      <c r="D25" s="331">
        <v>6</v>
      </c>
    </row>
    <row r="26" spans="1:4" s="328" customFormat="1" ht="31.5" x14ac:dyDescent="0.25">
      <c r="A26" s="325" t="s">
        <v>320</v>
      </c>
      <c r="B26" s="326" t="s">
        <v>321</v>
      </c>
      <c r="C26" s="326"/>
      <c r="D26" s="327">
        <f>D27</f>
        <v>629.20000000000005</v>
      </c>
    </row>
    <row r="27" spans="1:4" ht="31.5" x14ac:dyDescent="0.25">
      <c r="A27" s="329" t="s">
        <v>322</v>
      </c>
      <c r="B27" s="330" t="s">
        <v>323</v>
      </c>
      <c r="C27" s="326"/>
      <c r="D27" s="331">
        <f>D28</f>
        <v>629.20000000000005</v>
      </c>
    </row>
    <row r="28" spans="1:4" ht="31.5" x14ac:dyDescent="0.25">
      <c r="A28" s="329" t="s">
        <v>496</v>
      </c>
      <c r="B28" s="330" t="s">
        <v>324</v>
      </c>
      <c r="C28" s="326"/>
      <c r="D28" s="331">
        <f>D31+D29</f>
        <v>629.20000000000005</v>
      </c>
    </row>
    <row r="29" spans="1:4" ht="36" customHeight="1" x14ac:dyDescent="0.25">
      <c r="A29" s="332" t="s">
        <v>212</v>
      </c>
      <c r="B29" s="330" t="s">
        <v>324</v>
      </c>
      <c r="C29" s="330">
        <v>200</v>
      </c>
      <c r="D29" s="331">
        <f>D30</f>
        <v>155.30000000000001</v>
      </c>
    </row>
    <row r="30" spans="1:4" ht="31.5" x14ac:dyDescent="0.25">
      <c r="A30" s="333" t="s">
        <v>213</v>
      </c>
      <c r="B30" s="330" t="s">
        <v>324</v>
      </c>
      <c r="C30" s="330">
        <v>240</v>
      </c>
      <c r="D30" s="331">
        <v>155.30000000000001</v>
      </c>
    </row>
    <row r="31" spans="1:4" ht="31.5" x14ac:dyDescent="0.25">
      <c r="A31" s="332" t="s">
        <v>219</v>
      </c>
      <c r="B31" s="330" t="s">
        <v>324</v>
      </c>
      <c r="C31" s="330">
        <v>600</v>
      </c>
      <c r="D31" s="331">
        <f>D32</f>
        <v>473.9</v>
      </c>
    </row>
    <row r="32" spans="1:4" x14ac:dyDescent="0.25">
      <c r="A32" s="332" t="s">
        <v>220</v>
      </c>
      <c r="B32" s="330" t="s">
        <v>324</v>
      </c>
      <c r="C32" s="330">
        <v>610</v>
      </c>
      <c r="D32" s="331">
        <v>473.9</v>
      </c>
    </row>
    <row r="33" spans="1:4" s="328" customFormat="1" ht="31.5" x14ac:dyDescent="0.25">
      <c r="A33" s="325" t="s">
        <v>227</v>
      </c>
      <c r="B33" s="326" t="s">
        <v>325</v>
      </c>
      <c r="C33" s="326"/>
      <c r="D33" s="327">
        <f>D34</f>
        <v>70</v>
      </c>
    </row>
    <row r="34" spans="1:4" ht="31.5" x14ac:dyDescent="0.25">
      <c r="A34" s="329" t="s">
        <v>326</v>
      </c>
      <c r="B34" s="330" t="s">
        <v>327</v>
      </c>
      <c r="C34" s="330"/>
      <c r="D34" s="331">
        <f>D35</f>
        <v>70</v>
      </c>
    </row>
    <row r="35" spans="1:4" ht="31.5" x14ac:dyDescent="0.25">
      <c r="A35" s="329" t="s">
        <v>497</v>
      </c>
      <c r="B35" s="330" t="s">
        <v>328</v>
      </c>
      <c r="C35" s="330"/>
      <c r="D35" s="331">
        <f>D36</f>
        <v>70</v>
      </c>
    </row>
    <row r="36" spans="1:4" ht="31.5" x14ac:dyDescent="0.25">
      <c r="A36" s="332" t="s">
        <v>219</v>
      </c>
      <c r="B36" s="330" t="s">
        <v>328</v>
      </c>
      <c r="C36" s="330">
        <v>600</v>
      </c>
      <c r="D36" s="331">
        <f>D37</f>
        <v>70</v>
      </c>
    </row>
    <row r="37" spans="1:4" x14ac:dyDescent="0.25">
      <c r="A37" s="332" t="s">
        <v>220</v>
      </c>
      <c r="B37" s="330" t="s">
        <v>328</v>
      </c>
      <c r="C37" s="330">
        <v>610</v>
      </c>
      <c r="D37" s="331">
        <v>70</v>
      </c>
    </row>
    <row r="38" spans="1:4" s="328" customFormat="1" ht="31.5" x14ac:dyDescent="0.25">
      <c r="A38" s="334" t="s">
        <v>366</v>
      </c>
      <c r="B38" s="326" t="s">
        <v>291</v>
      </c>
      <c r="C38" s="326"/>
      <c r="D38" s="327">
        <f>D39</f>
        <v>1113.5</v>
      </c>
    </row>
    <row r="39" spans="1:4" ht="31.5" x14ac:dyDescent="0.25">
      <c r="A39" s="335" t="s">
        <v>367</v>
      </c>
      <c r="B39" s="336" t="s">
        <v>292</v>
      </c>
      <c r="C39" s="330"/>
      <c r="D39" s="331">
        <f>D40</f>
        <v>1113.5</v>
      </c>
    </row>
    <row r="40" spans="1:4" ht="31.5" x14ac:dyDescent="0.25">
      <c r="A40" s="335" t="s">
        <v>498</v>
      </c>
      <c r="B40" s="330" t="s">
        <v>293</v>
      </c>
      <c r="C40" s="330"/>
      <c r="D40" s="331">
        <f>D41+D43</f>
        <v>1113.5</v>
      </c>
    </row>
    <row r="41" spans="1:4" ht="30" customHeight="1" x14ac:dyDescent="0.25">
      <c r="A41" s="332" t="s">
        <v>212</v>
      </c>
      <c r="B41" s="330" t="s">
        <v>293</v>
      </c>
      <c r="C41" s="321">
        <v>200</v>
      </c>
      <c r="D41" s="331">
        <f>D42</f>
        <v>466.1</v>
      </c>
    </row>
    <row r="42" spans="1:4" ht="31.5" x14ac:dyDescent="0.25">
      <c r="A42" s="332" t="s">
        <v>213</v>
      </c>
      <c r="B42" s="330" t="s">
        <v>293</v>
      </c>
      <c r="C42" s="321">
        <v>240</v>
      </c>
      <c r="D42" s="337">
        <v>466.1</v>
      </c>
    </row>
    <row r="43" spans="1:4" ht="31.5" x14ac:dyDescent="0.25">
      <c r="A43" s="332" t="s">
        <v>219</v>
      </c>
      <c r="B43" s="330" t="s">
        <v>293</v>
      </c>
      <c r="C43" s="330">
        <v>600</v>
      </c>
      <c r="D43" s="331">
        <f>D44</f>
        <v>647.4</v>
      </c>
    </row>
    <row r="44" spans="1:4" x14ac:dyDescent="0.25">
      <c r="A44" s="332" t="s">
        <v>220</v>
      </c>
      <c r="B44" s="330" t="s">
        <v>293</v>
      </c>
      <c r="C44" s="330">
        <v>610</v>
      </c>
      <c r="D44" s="331">
        <f>30+617.4</f>
        <v>647.4</v>
      </c>
    </row>
    <row r="45" spans="1:4" s="328" customFormat="1" ht="47.25" x14ac:dyDescent="0.25">
      <c r="A45" s="338" t="s">
        <v>399</v>
      </c>
      <c r="B45" s="339" t="s">
        <v>466</v>
      </c>
      <c r="C45" s="339"/>
      <c r="D45" s="327">
        <f>D46</f>
        <v>22.5</v>
      </c>
    </row>
    <row r="46" spans="1:4" s="328" customFormat="1" ht="36.75" customHeight="1" x14ac:dyDescent="0.25">
      <c r="A46" s="332" t="s">
        <v>515</v>
      </c>
      <c r="B46" s="321" t="s">
        <v>467</v>
      </c>
      <c r="C46" s="321"/>
      <c r="D46" s="331">
        <f>D47</f>
        <v>22.5</v>
      </c>
    </row>
    <row r="47" spans="1:4" s="328" customFormat="1" ht="47.25" x14ac:dyDescent="0.25">
      <c r="A47" s="332" t="s">
        <v>516</v>
      </c>
      <c r="B47" s="321" t="s">
        <v>468</v>
      </c>
      <c r="C47" s="321"/>
      <c r="D47" s="331">
        <f>D48</f>
        <v>22.5</v>
      </c>
    </row>
    <row r="48" spans="1:4" ht="30" customHeight="1" x14ac:dyDescent="0.25">
      <c r="A48" s="332" t="s">
        <v>212</v>
      </c>
      <c r="B48" s="321" t="s">
        <v>468</v>
      </c>
      <c r="C48" s="321">
        <v>200</v>
      </c>
      <c r="D48" s="331">
        <f>D49</f>
        <v>22.5</v>
      </c>
    </row>
    <row r="49" spans="1:4" ht="31.5" x14ac:dyDescent="0.25">
      <c r="A49" s="332" t="s">
        <v>213</v>
      </c>
      <c r="B49" s="321" t="s">
        <v>468</v>
      </c>
      <c r="C49" s="321">
        <v>240</v>
      </c>
      <c r="D49" s="337">
        <v>22.5</v>
      </c>
    </row>
    <row r="50" spans="1:4" s="328" customFormat="1" x14ac:dyDescent="0.25">
      <c r="A50" s="325" t="s">
        <v>243</v>
      </c>
      <c r="B50" s="326" t="s">
        <v>279</v>
      </c>
      <c r="C50" s="326"/>
      <c r="D50" s="327">
        <f>D51</f>
        <v>180</v>
      </c>
    </row>
    <row r="51" spans="1:4" ht="18" customHeight="1" x14ac:dyDescent="0.25">
      <c r="A51" s="329" t="s">
        <v>244</v>
      </c>
      <c r="B51" s="330" t="s">
        <v>245</v>
      </c>
      <c r="C51" s="330"/>
      <c r="D51" s="331">
        <f>D52</f>
        <v>180</v>
      </c>
    </row>
    <row r="52" spans="1:4" ht="31.5" x14ac:dyDescent="0.25">
      <c r="A52" s="340" t="s">
        <v>284</v>
      </c>
      <c r="B52" s="330" t="s">
        <v>246</v>
      </c>
      <c r="C52" s="330"/>
      <c r="D52" s="331">
        <f>D53</f>
        <v>180</v>
      </c>
    </row>
    <row r="53" spans="1:4" ht="31.5" x14ac:dyDescent="0.25">
      <c r="A53" s="340" t="s">
        <v>499</v>
      </c>
      <c r="B53" s="330" t="s">
        <v>247</v>
      </c>
      <c r="C53" s="330"/>
      <c r="D53" s="331">
        <f>D54</f>
        <v>180</v>
      </c>
    </row>
    <row r="54" spans="1:4" ht="28.5" customHeight="1" x14ac:dyDescent="0.25">
      <c r="A54" s="329" t="s">
        <v>212</v>
      </c>
      <c r="B54" s="330" t="s">
        <v>247</v>
      </c>
      <c r="C54" s="330">
        <v>200</v>
      </c>
      <c r="D54" s="331">
        <f t="shared" ref="D54" si="0">D55</f>
        <v>180</v>
      </c>
    </row>
    <row r="55" spans="1:4" ht="31.5" x14ac:dyDescent="0.25">
      <c r="A55" s="329" t="s">
        <v>213</v>
      </c>
      <c r="B55" s="330" t="s">
        <v>247</v>
      </c>
      <c r="C55" s="330">
        <v>240</v>
      </c>
      <c r="D55" s="331">
        <v>180</v>
      </c>
    </row>
    <row r="56" spans="1:4" s="328" customFormat="1" ht="31.5" x14ac:dyDescent="0.25">
      <c r="A56" s="325" t="s">
        <v>248</v>
      </c>
      <c r="B56" s="341" t="s">
        <v>249</v>
      </c>
      <c r="C56" s="326"/>
      <c r="D56" s="327">
        <f>D57</f>
        <v>2</v>
      </c>
    </row>
    <row r="57" spans="1:4" ht="31.5" x14ac:dyDescent="0.25">
      <c r="A57" s="329" t="s">
        <v>250</v>
      </c>
      <c r="B57" s="330" t="s">
        <v>251</v>
      </c>
      <c r="C57" s="330"/>
      <c r="D57" s="331">
        <f>D58</f>
        <v>2</v>
      </c>
    </row>
    <row r="58" spans="1:4" ht="31.5" x14ac:dyDescent="0.25">
      <c r="A58" s="329" t="s">
        <v>500</v>
      </c>
      <c r="B58" s="330" t="s">
        <v>252</v>
      </c>
      <c r="C58" s="330"/>
      <c r="D58" s="331">
        <f>D59</f>
        <v>2</v>
      </c>
    </row>
    <row r="59" spans="1:4" ht="32.25" customHeight="1" x14ac:dyDescent="0.25">
      <c r="A59" s="329" t="s">
        <v>212</v>
      </c>
      <c r="B59" s="330" t="s">
        <v>252</v>
      </c>
      <c r="C59" s="330">
        <v>200</v>
      </c>
      <c r="D59" s="331">
        <f>D60</f>
        <v>2</v>
      </c>
    </row>
    <row r="60" spans="1:4" ht="31.5" x14ac:dyDescent="0.25">
      <c r="A60" s="329" t="s">
        <v>213</v>
      </c>
      <c r="B60" s="330" t="s">
        <v>252</v>
      </c>
      <c r="C60" s="330">
        <v>240</v>
      </c>
      <c r="D60" s="331">
        <v>2</v>
      </c>
    </row>
    <row r="61" spans="1:4" s="328" customFormat="1" ht="39.75" customHeight="1" x14ac:dyDescent="0.25">
      <c r="A61" s="325" t="s">
        <v>253</v>
      </c>
      <c r="B61" s="326" t="s">
        <v>264</v>
      </c>
      <c r="C61" s="326"/>
      <c r="D61" s="327">
        <f>D62</f>
        <v>25</v>
      </c>
    </row>
    <row r="62" spans="1:4" x14ac:dyDescent="0.25">
      <c r="A62" s="329" t="s">
        <v>254</v>
      </c>
      <c r="B62" s="330" t="s">
        <v>255</v>
      </c>
      <c r="C62" s="330"/>
      <c r="D62" s="331">
        <f>D63</f>
        <v>25</v>
      </c>
    </row>
    <row r="63" spans="1:4" ht="31.5" x14ac:dyDescent="0.25">
      <c r="A63" s="329" t="s">
        <v>536</v>
      </c>
      <c r="B63" s="330" t="s">
        <v>256</v>
      </c>
      <c r="C63" s="330"/>
      <c r="D63" s="331">
        <f>D64</f>
        <v>25</v>
      </c>
    </row>
    <row r="64" spans="1:4" ht="32.25" customHeight="1" x14ac:dyDescent="0.25">
      <c r="A64" s="329" t="s">
        <v>212</v>
      </c>
      <c r="B64" s="330" t="s">
        <v>256</v>
      </c>
      <c r="C64" s="330">
        <v>200</v>
      </c>
      <c r="D64" s="331">
        <f>D65</f>
        <v>25</v>
      </c>
    </row>
    <row r="65" spans="1:4" ht="31.5" x14ac:dyDescent="0.25">
      <c r="A65" s="329" t="s">
        <v>213</v>
      </c>
      <c r="B65" s="330" t="s">
        <v>256</v>
      </c>
      <c r="C65" s="330">
        <v>240</v>
      </c>
      <c r="D65" s="331">
        <v>25</v>
      </c>
    </row>
    <row r="66" spans="1:4" s="328" customFormat="1" x14ac:dyDescent="0.25">
      <c r="A66" s="342" t="s">
        <v>427</v>
      </c>
      <c r="B66" s="339" t="s">
        <v>428</v>
      </c>
      <c r="C66" s="339"/>
      <c r="D66" s="327">
        <f>D67</f>
        <v>120</v>
      </c>
    </row>
    <row r="67" spans="1:4" x14ac:dyDescent="0.25">
      <c r="A67" s="332" t="s">
        <v>429</v>
      </c>
      <c r="B67" s="321" t="s">
        <v>430</v>
      </c>
      <c r="C67" s="321"/>
      <c r="D67" s="331">
        <f>D68</f>
        <v>120</v>
      </c>
    </row>
    <row r="68" spans="1:4" ht="31.5" x14ac:dyDescent="0.25">
      <c r="A68" s="332" t="s">
        <v>501</v>
      </c>
      <c r="B68" s="321" t="s">
        <v>431</v>
      </c>
      <c r="C68" s="321"/>
      <c r="D68" s="331">
        <f>D69</f>
        <v>120</v>
      </c>
    </row>
    <row r="69" spans="1:4" ht="33.75" customHeight="1" x14ac:dyDescent="0.25">
      <c r="A69" s="332" t="s">
        <v>212</v>
      </c>
      <c r="B69" s="321" t="s">
        <v>431</v>
      </c>
      <c r="C69" s="321">
        <v>200</v>
      </c>
      <c r="D69" s="331">
        <f>D70</f>
        <v>120</v>
      </c>
    </row>
    <row r="70" spans="1:4" ht="31.5" x14ac:dyDescent="0.25">
      <c r="A70" s="332" t="s">
        <v>213</v>
      </c>
      <c r="B70" s="321" t="s">
        <v>431</v>
      </c>
      <c r="C70" s="321">
        <v>240</v>
      </c>
      <c r="D70" s="331">
        <v>120</v>
      </c>
    </row>
    <row r="71" spans="1:4" s="328" customFormat="1" ht="31.5" x14ac:dyDescent="0.25">
      <c r="A71" s="338" t="s">
        <v>432</v>
      </c>
      <c r="B71" s="339" t="s">
        <v>433</v>
      </c>
      <c r="C71" s="339"/>
      <c r="D71" s="327">
        <f>D72</f>
        <v>15</v>
      </c>
    </row>
    <row r="72" spans="1:4" x14ac:dyDescent="0.25">
      <c r="A72" s="332" t="s">
        <v>434</v>
      </c>
      <c r="B72" s="321" t="s">
        <v>435</v>
      </c>
      <c r="C72" s="321"/>
      <c r="D72" s="331">
        <f>D73</f>
        <v>15</v>
      </c>
    </row>
    <row r="73" spans="1:4" ht="31.5" x14ac:dyDescent="0.25">
      <c r="A73" s="332" t="s">
        <v>502</v>
      </c>
      <c r="B73" s="321" t="s">
        <v>436</v>
      </c>
      <c r="C73" s="321"/>
      <c r="D73" s="331">
        <f>D74</f>
        <v>15</v>
      </c>
    </row>
    <row r="74" spans="1:4" ht="33.75" customHeight="1" x14ac:dyDescent="0.25">
      <c r="A74" s="343" t="s">
        <v>212</v>
      </c>
      <c r="B74" s="321" t="s">
        <v>436</v>
      </c>
      <c r="C74" s="321">
        <v>200</v>
      </c>
      <c r="D74" s="331">
        <f>D75</f>
        <v>15</v>
      </c>
    </row>
    <row r="75" spans="1:4" ht="31.5" x14ac:dyDescent="0.25">
      <c r="A75" s="343" t="s">
        <v>213</v>
      </c>
      <c r="B75" s="321" t="s">
        <v>436</v>
      </c>
      <c r="C75" s="321">
        <v>240</v>
      </c>
      <c r="D75" s="331">
        <v>15</v>
      </c>
    </row>
    <row r="76" spans="1:4" s="328" customFormat="1" ht="31.5" x14ac:dyDescent="0.25">
      <c r="A76" s="342" t="s">
        <v>445</v>
      </c>
      <c r="B76" s="339" t="s">
        <v>446</v>
      </c>
      <c r="C76" s="339"/>
      <c r="D76" s="327">
        <f>D77</f>
        <v>80</v>
      </c>
    </row>
    <row r="77" spans="1:4" x14ac:dyDescent="0.25">
      <c r="A77" s="332" t="s">
        <v>447</v>
      </c>
      <c r="B77" s="321" t="s">
        <v>487</v>
      </c>
      <c r="C77" s="321"/>
      <c r="D77" s="331">
        <f t="shared" ref="D77:D79" si="1">D78</f>
        <v>80</v>
      </c>
    </row>
    <row r="78" spans="1:4" ht="31.5" x14ac:dyDescent="0.25">
      <c r="A78" s="332" t="s">
        <v>503</v>
      </c>
      <c r="B78" s="321" t="s">
        <v>488</v>
      </c>
      <c r="C78" s="321"/>
      <c r="D78" s="331">
        <f t="shared" si="1"/>
        <v>80</v>
      </c>
    </row>
    <row r="79" spans="1:4" ht="30.75" customHeight="1" x14ac:dyDescent="0.25">
      <c r="A79" s="332" t="s">
        <v>212</v>
      </c>
      <c r="B79" s="321" t="s">
        <v>488</v>
      </c>
      <c r="C79" s="321">
        <v>200</v>
      </c>
      <c r="D79" s="331">
        <f t="shared" si="1"/>
        <v>80</v>
      </c>
    </row>
    <row r="80" spans="1:4" ht="31.5" x14ac:dyDescent="0.25">
      <c r="A80" s="332" t="s">
        <v>213</v>
      </c>
      <c r="B80" s="321" t="s">
        <v>488</v>
      </c>
      <c r="C80" s="321">
        <v>240</v>
      </c>
      <c r="D80" s="331">
        <v>80</v>
      </c>
    </row>
    <row r="81" spans="1:4" ht="47.25" x14ac:dyDescent="0.25">
      <c r="A81" s="344" t="s">
        <v>477</v>
      </c>
      <c r="B81" s="339" t="s">
        <v>480</v>
      </c>
      <c r="C81" s="321"/>
      <c r="D81" s="327">
        <f>D82</f>
        <v>588</v>
      </c>
    </row>
    <row r="82" spans="1:4" ht="31.5" x14ac:dyDescent="0.25">
      <c r="A82" s="345" t="s">
        <v>478</v>
      </c>
      <c r="B82" s="321" t="s">
        <v>481</v>
      </c>
      <c r="C82" s="321"/>
      <c r="D82" s="331">
        <f>D83</f>
        <v>588</v>
      </c>
    </row>
    <row r="83" spans="1:4" ht="31.5" x14ac:dyDescent="0.25">
      <c r="A83" s="349" t="s">
        <v>613</v>
      </c>
      <c r="B83" s="352" t="s">
        <v>614</v>
      </c>
      <c r="C83" s="321"/>
      <c r="D83" s="331">
        <f>D84</f>
        <v>588</v>
      </c>
    </row>
    <row r="84" spans="1:4" x14ac:dyDescent="0.25">
      <c r="A84" s="332" t="s">
        <v>214</v>
      </c>
      <c r="B84" s="352" t="s">
        <v>614</v>
      </c>
      <c r="C84" s="321">
        <v>800</v>
      </c>
      <c r="D84" s="331">
        <f>D85</f>
        <v>588</v>
      </c>
    </row>
    <row r="85" spans="1:4" ht="31.5" x14ac:dyDescent="0.25">
      <c r="A85" s="343" t="s">
        <v>479</v>
      </c>
      <c r="B85" s="352" t="s">
        <v>614</v>
      </c>
      <c r="C85" s="321">
        <v>810</v>
      </c>
      <c r="D85" s="331">
        <f>220+368</f>
        <v>588</v>
      </c>
    </row>
    <row r="86" spans="1:4" s="328" customFormat="1" ht="47.25" x14ac:dyDescent="0.25">
      <c r="A86" s="338" t="s">
        <v>473</v>
      </c>
      <c r="B86" s="339" t="s">
        <v>400</v>
      </c>
      <c r="C86" s="339"/>
      <c r="D86" s="346">
        <f>D87</f>
        <v>30</v>
      </c>
    </row>
    <row r="87" spans="1:4" ht="31.5" x14ac:dyDescent="0.25">
      <c r="A87" s="332" t="s">
        <v>401</v>
      </c>
      <c r="B87" s="321" t="s">
        <v>402</v>
      </c>
      <c r="C87" s="321"/>
      <c r="D87" s="331">
        <f>D88</f>
        <v>30</v>
      </c>
    </row>
    <row r="88" spans="1:4" ht="31.5" x14ac:dyDescent="0.25">
      <c r="A88" s="332" t="s">
        <v>504</v>
      </c>
      <c r="B88" s="321" t="s">
        <v>403</v>
      </c>
      <c r="C88" s="321"/>
      <c r="D88" s="331">
        <f>D89</f>
        <v>30</v>
      </c>
    </row>
    <row r="89" spans="1:4" ht="28.5" customHeight="1" x14ac:dyDescent="0.25">
      <c r="A89" s="343" t="s">
        <v>212</v>
      </c>
      <c r="B89" s="321" t="s">
        <v>403</v>
      </c>
      <c r="C89" s="321">
        <v>200</v>
      </c>
      <c r="D89" s="331">
        <f>D90</f>
        <v>30</v>
      </c>
    </row>
    <row r="90" spans="1:4" ht="31.5" x14ac:dyDescent="0.25">
      <c r="A90" s="343" t="s">
        <v>213</v>
      </c>
      <c r="B90" s="321" t="s">
        <v>403</v>
      </c>
      <c r="C90" s="321">
        <v>240</v>
      </c>
      <c r="D90" s="331">
        <v>30</v>
      </c>
    </row>
    <row r="91" spans="1:4" s="328" customFormat="1" ht="54.75" customHeight="1" x14ac:dyDescent="0.25">
      <c r="A91" s="342" t="s">
        <v>217</v>
      </c>
      <c r="B91" s="339" t="s">
        <v>404</v>
      </c>
      <c r="C91" s="339"/>
      <c r="D91" s="327">
        <f t="shared" ref="D91:D94" si="2">D92</f>
        <v>70</v>
      </c>
    </row>
    <row r="92" spans="1:4" ht="47.25" x14ac:dyDescent="0.25">
      <c r="A92" s="332" t="s">
        <v>405</v>
      </c>
      <c r="B92" s="321" t="s">
        <v>406</v>
      </c>
      <c r="C92" s="321"/>
      <c r="D92" s="331">
        <f t="shared" si="2"/>
        <v>70</v>
      </c>
    </row>
    <row r="93" spans="1:4" ht="47.25" x14ac:dyDescent="0.25">
      <c r="A93" s="332" t="s">
        <v>505</v>
      </c>
      <c r="B93" s="321" t="s">
        <v>407</v>
      </c>
      <c r="C93" s="321"/>
      <c r="D93" s="331">
        <f t="shared" si="2"/>
        <v>70</v>
      </c>
    </row>
    <row r="94" spans="1:4" ht="32.25" customHeight="1" x14ac:dyDescent="0.25">
      <c r="A94" s="332" t="s">
        <v>212</v>
      </c>
      <c r="B94" s="321" t="s">
        <v>407</v>
      </c>
      <c r="C94" s="321">
        <v>200</v>
      </c>
      <c r="D94" s="331">
        <f t="shared" si="2"/>
        <v>70</v>
      </c>
    </row>
    <row r="95" spans="1:4" ht="31.5" x14ac:dyDescent="0.25">
      <c r="A95" s="332" t="s">
        <v>213</v>
      </c>
      <c r="B95" s="321" t="s">
        <v>407</v>
      </c>
      <c r="C95" s="321">
        <v>240</v>
      </c>
      <c r="D95" s="331">
        <v>70</v>
      </c>
    </row>
    <row r="96" spans="1:4" s="328" customFormat="1" ht="47.25" x14ac:dyDescent="0.25">
      <c r="A96" s="338" t="s">
        <v>408</v>
      </c>
      <c r="B96" s="339" t="s">
        <v>409</v>
      </c>
      <c r="C96" s="339"/>
      <c r="D96" s="346">
        <f>D97</f>
        <v>15</v>
      </c>
    </row>
    <row r="97" spans="1:5" x14ac:dyDescent="0.25">
      <c r="A97" s="343" t="s">
        <v>410</v>
      </c>
      <c r="B97" s="321" t="s">
        <v>411</v>
      </c>
      <c r="C97" s="321"/>
      <c r="D97" s="331">
        <f>D98</f>
        <v>15</v>
      </c>
    </row>
    <row r="98" spans="1:5" x14ac:dyDescent="0.25">
      <c r="A98" s="343" t="s">
        <v>506</v>
      </c>
      <c r="B98" s="321" t="s">
        <v>412</v>
      </c>
      <c r="C98" s="321"/>
      <c r="D98" s="331">
        <f>D99</f>
        <v>15</v>
      </c>
    </row>
    <row r="99" spans="1:5" ht="31.5" customHeight="1" x14ac:dyDescent="0.25">
      <c r="A99" s="343" t="s">
        <v>212</v>
      </c>
      <c r="B99" s="321" t="s">
        <v>412</v>
      </c>
      <c r="C99" s="321">
        <v>200</v>
      </c>
      <c r="D99" s="331">
        <f>D100</f>
        <v>15</v>
      </c>
    </row>
    <row r="100" spans="1:5" ht="31.5" x14ac:dyDescent="0.25">
      <c r="A100" s="343" t="s">
        <v>213</v>
      </c>
      <c r="B100" s="321" t="s">
        <v>412</v>
      </c>
      <c r="C100" s="321">
        <v>240</v>
      </c>
      <c r="D100" s="331">
        <v>15</v>
      </c>
    </row>
    <row r="101" spans="1:5" s="328" customFormat="1" ht="47.25" x14ac:dyDescent="0.25">
      <c r="A101" s="342" t="s">
        <v>218</v>
      </c>
      <c r="B101" s="339" t="s">
        <v>329</v>
      </c>
      <c r="C101" s="339"/>
      <c r="D101" s="327">
        <f>D102</f>
        <v>279</v>
      </c>
    </row>
    <row r="102" spans="1:5" x14ac:dyDescent="0.25">
      <c r="A102" s="332" t="s">
        <v>330</v>
      </c>
      <c r="B102" s="321" t="s">
        <v>331</v>
      </c>
      <c r="C102" s="321"/>
      <c r="D102" s="331">
        <f>D103</f>
        <v>279</v>
      </c>
    </row>
    <row r="103" spans="1:5" ht="31.5" x14ac:dyDescent="0.25">
      <c r="A103" s="332" t="s">
        <v>507</v>
      </c>
      <c r="B103" s="321" t="s">
        <v>332</v>
      </c>
      <c r="C103" s="321"/>
      <c r="D103" s="331">
        <f>D104+D106</f>
        <v>279</v>
      </c>
    </row>
    <row r="104" spans="1:5" ht="31.5" customHeight="1" x14ac:dyDescent="0.25">
      <c r="A104" s="343" t="s">
        <v>212</v>
      </c>
      <c r="B104" s="321" t="s">
        <v>332</v>
      </c>
      <c r="C104" s="321">
        <v>200</v>
      </c>
      <c r="D104" s="331">
        <f>D105</f>
        <v>82.5</v>
      </c>
    </row>
    <row r="105" spans="1:5" ht="31.5" x14ac:dyDescent="0.25">
      <c r="A105" s="343" t="s">
        <v>213</v>
      </c>
      <c r="B105" s="321" t="s">
        <v>332</v>
      </c>
      <c r="C105" s="321">
        <v>240</v>
      </c>
      <c r="D105" s="331">
        <v>82.5</v>
      </c>
    </row>
    <row r="106" spans="1:5" ht="31.5" x14ac:dyDescent="0.25">
      <c r="A106" s="332" t="s">
        <v>219</v>
      </c>
      <c r="B106" s="321" t="s">
        <v>332</v>
      </c>
      <c r="C106" s="321">
        <v>600</v>
      </c>
      <c r="D106" s="331">
        <f t="shared" ref="D106" si="3">D107</f>
        <v>196.5</v>
      </c>
    </row>
    <row r="107" spans="1:5" x14ac:dyDescent="0.25">
      <c r="A107" s="332" t="s">
        <v>220</v>
      </c>
      <c r="B107" s="321" t="s">
        <v>332</v>
      </c>
      <c r="C107" s="321">
        <v>610</v>
      </c>
      <c r="D107" s="331">
        <f>25+171.5</f>
        <v>196.5</v>
      </c>
    </row>
    <row r="108" spans="1:5" s="328" customFormat="1" ht="47.25" x14ac:dyDescent="0.25">
      <c r="A108" s="338" t="s">
        <v>45</v>
      </c>
      <c r="B108" s="339" t="s">
        <v>272</v>
      </c>
      <c r="C108" s="339"/>
      <c r="D108" s="346">
        <f>D109</f>
        <v>48.5</v>
      </c>
      <c r="E108" s="347"/>
    </row>
    <row r="109" spans="1:5" ht="47.25" x14ac:dyDescent="0.25">
      <c r="A109" s="343" t="s">
        <v>413</v>
      </c>
      <c r="B109" s="321" t="s">
        <v>273</v>
      </c>
      <c r="C109" s="321"/>
      <c r="D109" s="331">
        <f>D110</f>
        <v>48.5</v>
      </c>
    </row>
    <row r="110" spans="1:5" ht="47.25" x14ac:dyDescent="0.25">
      <c r="A110" s="343" t="s">
        <v>508</v>
      </c>
      <c r="B110" s="321" t="s">
        <v>274</v>
      </c>
      <c r="C110" s="321"/>
      <c r="D110" s="331">
        <f>D111</f>
        <v>48.5</v>
      </c>
    </row>
    <row r="111" spans="1:5" ht="29.25" customHeight="1" x14ac:dyDescent="0.25">
      <c r="A111" s="332" t="s">
        <v>212</v>
      </c>
      <c r="B111" s="321" t="s">
        <v>274</v>
      </c>
      <c r="C111" s="321">
        <v>200</v>
      </c>
      <c r="D111" s="331">
        <f>D112</f>
        <v>48.5</v>
      </c>
    </row>
    <row r="112" spans="1:5" ht="31.5" x14ac:dyDescent="0.25">
      <c r="A112" s="332" t="s">
        <v>213</v>
      </c>
      <c r="B112" s="321" t="s">
        <v>274</v>
      </c>
      <c r="C112" s="321">
        <v>240</v>
      </c>
      <c r="D112" s="331">
        <f>22.5+26</f>
        <v>48.5</v>
      </c>
    </row>
    <row r="113" spans="1:10" s="328" customFormat="1" ht="31.5" x14ac:dyDescent="0.25">
      <c r="A113" s="342" t="s">
        <v>216</v>
      </c>
      <c r="B113" s="339" t="s">
        <v>414</v>
      </c>
      <c r="C113" s="339"/>
      <c r="D113" s="346">
        <f>D114</f>
        <v>0.5</v>
      </c>
    </row>
    <row r="114" spans="1:10" ht="31.5" x14ac:dyDescent="0.25">
      <c r="A114" s="332" t="s">
        <v>415</v>
      </c>
      <c r="B114" s="321" t="s">
        <v>416</v>
      </c>
      <c r="C114" s="321"/>
      <c r="D114" s="331">
        <f>D115</f>
        <v>0.5</v>
      </c>
    </row>
    <row r="115" spans="1:10" ht="31.5" x14ac:dyDescent="0.25">
      <c r="A115" s="332" t="s">
        <v>509</v>
      </c>
      <c r="B115" s="321" t="s">
        <v>461</v>
      </c>
      <c r="C115" s="321"/>
      <c r="D115" s="331">
        <f>D116</f>
        <v>0.5</v>
      </c>
    </row>
    <row r="116" spans="1:10" ht="31.5" customHeight="1" x14ac:dyDescent="0.25">
      <c r="A116" s="348" t="s">
        <v>212</v>
      </c>
      <c r="B116" s="321" t="s">
        <v>461</v>
      </c>
      <c r="C116" s="321">
        <v>200</v>
      </c>
      <c r="D116" s="331">
        <f>D117</f>
        <v>0.5</v>
      </c>
    </row>
    <row r="117" spans="1:10" ht="31.5" x14ac:dyDescent="0.25">
      <c r="A117" s="349" t="s">
        <v>213</v>
      </c>
      <c r="B117" s="321" t="s">
        <v>461</v>
      </c>
      <c r="C117" s="321">
        <v>240</v>
      </c>
      <c r="D117" s="331">
        <v>0.5</v>
      </c>
    </row>
    <row r="118" spans="1:10" s="328" customFormat="1" ht="31.5" x14ac:dyDescent="0.25">
      <c r="A118" s="342" t="s">
        <v>221</v>
      </c>
      <c r="B118" s="339" t="s">
        <v>437</v>
      </c>
      <c r="C118" s="339"/>
      <c r="D118" s="327">
        <f>D119</f>
        <v>42.2</v>
      </c>
    </row>
    <row r="119" spans="1:10" ht="31.5" x14ac:dyDescent="0.25">
      <c r="A119" s="332" t="s">
        <v>438</v>
      </c>
      <c r="B119" s="321" t="s">
        <v>439</v>
      </c>
      <c r="C119" s="321"/>
      <c r="D119" s="331">
        <f>D120</f>
        <v>42.2</v>
      </c>
    </row>
    <row r="120" spans="1:10" ht="37.5" customHeight="1" x14ac:dyDescent="0.25">
      <c r="A120" s="332" t="s">
        <v>510</v>
      </c>
      <c r="B120" s="321" t="s">
        <v>440</v>
      </c>
      <c r="C120" s="321"/>
      <c r="D120" s="331">
        <f>D121</f>
        <v>42.2</v>
      </c>
    </row>
    <row r="121" spans="1:10" s="351" customFormat="1" ht="24.75" customHeight="1" x14ac:dyDescent="0.3">
      <c r="A121" s="332" t="s">
        <v>444</v>
      </c>
      <c r="B121" s="321" t="s">
        <v>440</v>
      </c>
      <c r="C121" s="350">
        <v>300</v>
      </c>
      <c r="D121" s="331">
        <f>D122</f>
        <v>42.2</v>
      </c>
    </row>
    <row r="122" spans="1:10" ht="31.5" x14ac:dyDescent="0.25">
      <c r="A122" s="332" t="s">
        <v>486</v>
      </c>
      <c r="B122" s="321" t="s">
        <v>440</v>
      </c>
      <c r="C122" s="352">
        <v>320</v>
      </c>
      <c r="D122" s="331">
        <v>42.2</v>
      </c>
    </row>
    <row r="123" spans="1:10" s="328" customFormat="1" ht="47.25" x14ac:dyDescent="0.25">
      <c r="A123" s="334" t="s">
        <v>383</v>
      </c>
      <c r="B123" s="353" t="s">
        <v>384</v>
      </c>
      <c r="C123" s="326"/>
      <c r="D123" s="327">
        <f>D124</f>
        <v>12</v>
      </c>
    </row>
    <row r="124" spans="1:10" ht="31.5" x14ac:dyDescent="0.25">
      <c r="A124" s="335" t="s">
        <v>385</v>
      </c>
      <c r="B124" s="350" t="s">
        <v>386</v>
      </c>
      <c r="C124" s="330"/>
      <c r="D124" s="331">
        <f>D125</f>
        <v>12</v>
      </c>
    </row>
    <row r="125" spans="1:10" ht="31.5" x14ac:dyDescent="0.25">
      <c r="A125" s="335" t="s">
        <v>511</v>
      </c>
      <c r="B125" s="330" t="s">
        <v>387</v>
      </c>
      <c r="C125" s="330"/>
      <c r="D125" s="331">
        <f>D126</f>
        <v>12</v>
      </c>
    </row>
    <row r="126" spans="1:10" ht="30.75" customHeight="1" x14ac:dyDescent="0.25">
      <c r="A126" s="332" t="s">
        <v>212</v>
      </c>
      <c r="B126" s="330" t="s">
        <v>387</v>
      </c>
      <c r="C126" s="330">
        <v>200</v>
      </c>
      <c r="D126" s="331">
        <f>D127</f>
        <v>12</v>
      </c>
    </row>
    <row r="127" spans="1:10" ht="31.5" x14ac:dyDescent="0.25">
      <c r="A127" s="332" t="s">
        <v>213</v>
      </c>
      <c r="B127" s="330" t="s">
        <v>387</v>
      </c>
      <c r="C127" s="330">
        <v>240</v>
      </c>
      <c r="D127" s="331">
        <v>12</v>
      </c>
    </row>
    <row r="128" spans="1:10" s="328" customFormat="1" ht="47.25" x14ac:dyDescent="0.25">
      <c r="A128" s="325" t="s">
        <v>491</v>
      </c>
      <c r="B128" s="326" t="s">
        <v>368</v>
      </c>
      <c r="C128" s="326"/>
      <c r="D128" s="327">
        <f>D129</f>
        <v>5503.7</v>
      </c>
      <c r="H128" s="347"/>
      <c r="I128" s="347"/>
      <c r="J128" s="347"/>
    </row>
    <row r="129" spans="1:4" ht="38.25" customHeight="1" x14ac:dyDescent="0.25">
      <c r="A129" s="329" t="s">
        <v>490</v>
      </c>
      <c r="B129" s="330" t="s">
        <v>369</v>
      </c>
      <c r="C129" s="330"/>
      <c r="D129" s="331">
        <f>D130</f>
        <v>5503.7</v>
      </c>
    </row>
    <row r="130" spans="1:4" ht="31.5" x14ac:dyDescent="0.25">
      <c r="A130" s="329" t="s">
        <v>492</v>
      </c>
      <c r="B130" s="330" t="s">
        <v>370</v>
      </c>
      <c r="C130" s="330"/>
      <c r="D130" s="331">
        <f>D131+D133</f>
        <v>5503.7</v>
      </c>
    </row>
    <row r="131" spans="1:4" ht="33" customHeight="1" x14ac:dyDescent="0.25">
      <c r="A131" s="332" t="s">
        <v>212</v>
      </c>
      <c r="B131" s="330" t="s">
        <v>370</v>
      </c>
      <c r="C131" s="330">
        <v>200</v>
      </c>
      <c r="D131" s="331">
        <f>D132</f>
        <v>5473.0999999999995</v>
      </c>
    </row>
    <row r="132" spans="1:4" ht="31.5" x14ac:dyDescent="0.25">
      <c r="A132" s="332" t="s">
        <v>213</v>
      </c>
      <c r="B132" s="330" t="s">
        <v>370</v>
      </c>
      <c r="C132" s="330">
        <v>240</v>
      </c>
      <c r="D132" s="331">
        <f>4110.2+100+300+250+22.9+240+450</f>
        <v>5473.0999999999995</v>
      </c>
    </row>
    <row r="133" spans="1:4" x14ac:dyDescent="0.25">
      <c r="A133" s="332" t="s">
        <v>214</v>
      </c>
      <c r="B133" s="330" t="s">
        <v>370</v>
      </c>
      <c r="C133" s="330">
        <v>800</v>
      </c>
      <c r="D133" s="331">
        <f>D134</f>
        <v>30.6</v>
      </c>
    </row>
    <row r="134" spans="1:4" x14ac:dyDescent="0.25">
      <c r="A134" s="332" t="s">
        <v>215</v>
      </c>
      <c r="B134" s="330" t="s">
        <v>370</v>
      </c>
      <c r="C134" s="330">
        <v>850</v>
      </c>
      <c r="D134" s="331">
        <v>30.6</v>
      </c>
    </row>
    <row r="135" spans="1:4" s="328" customFormat="1" ht="63" x14ac:dyDescent="0.25">
      <c r="A135" s="338" t="s">
        <v>228</v>
      </c>
      <c r="B135" s="339" t="s">
        <v>417</v>
      </c>
      <c r="C135" s="339"/>
      <c r="D135" s="346">
        <f>D136</f>
        <v>23</v>
      </c>
    </row>
    <row r="136" spans="1:4" ht="47.25" x14ac:dyDescent="0.25">
      <c r="A136" s="332" t="s">
        <v>418</v>
      </c>
      <c r="B136" s="321" t="s">
        <v>419</v>
      </c>
      <c r="C136" s="321"/>
      <c r="D136" s="331">
        <f>D137</f>
        <v>23</v>
      </c>
    </row>
    <row r="137" spans="1:4" ht="47.25" x14ac:dyDescent="0.25">
      <c r="A137" s="332" t="s">
        <v>512</v>
      </c>
      <c r="B137" s="321" t="s">
        <v>420</v>
      </c>
      <c r="C137" s="321"/>
      <c r="D137" s="331">
        <f>D138</f>
        <v>23</v>
      </c>
    </row>
    <row r="138" spans="1:4" ht="31.5" customHeight="1" x14ac:dyDescent="0.25">
      <c r="A138" s="343" t="s">
        <v>212</v>
      </c>
      <c r="B138" s="321" t="s">
        <v>420</v>
      </c>
      <c r="C138" s="321">
        <v>200</v>
      </c>
      <c r="D138" s="331">
        <f>D139</f>
        <v>23</v>
      </c>
    </row>
    <row r="139" spans="1:4" ht="31.5" x14ac:dyDescent="0.25">
      <c r="A139" s="343" t="s">
        <v>213</v>
      </c>
      <c r="B139" s="321" t="s">
        <v>420</v>
      </c>
      <c r="C139" s="321">
        <v>240</v>
      </c>
      <c r="D139" s="331">
        <v>23</v>
      </c>
    </row>
    <row r="140" spans="1:4" s="328" customFormat="1" x14ac:dyDescent="0.25">
      <c r="A140" s="342" t="s">
        <v>241</v>
      </c>
      <c r="B140" s="339" t="s">
        <v>275</v>
      </c>
      <c r="C140" s="339"/>
      <c r="D140" s="327">
        <f>D167+D148+D255+D141</f>
        <v>206519.89999999997</v>
      </c>
    </row>
    <row r="141" spans="1:4" x14ac:dyDescent="0.25">
      <c r="A141" s="329" t="s">
        <v>377</v>
      </c>
      <c r="B141" s="330" t="s">
        <v>378</v>
      </c>
      <c r="C141" s="330"/>
      <c r="D141" s="331">
        <f>D142+D145</f>
        <v>2474.3000000000002</v>
      </c>
    </row>
    <row r="142" spans="1:4" x14ac:dyDescent="0.25">
      <c r="A142" s="329" t="s">
        <v>379</v>
      </c>
      <c r="B142" s="330" t="s">
        <v>380</v>
      </c>
      <c r="C142" s="330"/>
      <c r="D142" s="331">
        <f>D143</f>
        <v>1677.9</v>
      </c>
    </row>
    <row r="143" spans="1:4" s="351" customFormat="1" ht="18.75" x14ac:dyDescent="0.3">
      <c r="A143" s="329" t="s">
        <v>75</v>
      </c>
      <c r="B143" s="330" t="s">
        <v>380</v>
      </c>
      <c r="C143" s="330">
        <v>500</v>
      </c>
      <c r="D143" s="331">
        <f>D144</f>
        <v>1677.9</v>
      </c>
    </row>
    <row r="144" spans="1:4" x14ac:dyDescent="0.25">
      <c r="A144" s="329" t="s">
        <v>224</v>
      </c>
      <c r="B144" s="330" t="s">
        <v>380</v>
      </c>
      <c r="C144" s="330">
        <v>510</v>
      </c>
      <c r="D144" s="331">
        <v>1677.9</v>
      </c>
    </row>
    <row r="145" spans="1:4" ht="31.5" x14ac:dyDescent="0.25">
      <c r="A145" s="335" t="s">
        <v>381</v>
      </c>
      <c r="B145" s="350" t="s">
        <v>382</v>
      </c>
      <c r="C145" s="330"/>
      <c r="D145" s="331">
        <f>D146</f>
        <v>796.4</v>
      </c>
    </row>
    <row r="146" spans="1:4" x14ac:dyDescent="0.25">
      <c r="A146" s="329" t="s">
        <v>75</v>
      </c>
      <c r="B146" s="350" t="s">
        <v>382</v>
      </c>
      <c r="C146" s="330">
        <v>500</v>
      </c>
      <c r="D146" s="331">
        <f>D147</f>
        <v>796.4</v>
      </c>
    </row>
    <row r="147" spans="1:4" x14ac:dyDescent="0.25">
      <c r="A147" s="329" t="s">
        <v>224</v>
      </c>
      <c r="B147" s="350" t="s">
        <v>382</v>
      </c>
      <c r="C147" s="330">
        <v>510</v>
      </c>
      <c r="D147" s="331">
        <v>796.4</v>
      </c>
    </row>
    <row r="148" spans="1:4" ht="31.5" x14ac:dyDescent="0.25">
      <c r="A148" s="332" t="s">
        <v>423</v>
      </c>
      <c r="B148" s="321" t="s">
        <v>424</v>
      </c>
      <c r="C148" s="321"/>
      <c r="D148" s="331">
        <f>D164+D149+D155+D161+D152+D158</f>
        <v>20186.900000000001</v>
      </c>
    </row>
    <row r="149" spans="1:4" ht="31.5" x14ac:dyDescent="0.25">
      <c r="A149" s="348" t="s">
        <v>600</v>
      </c>
      <c r="B149" s="321" t="s">
        <v>596</v>
      </c>
      <c r="C149" s="321"/>
      <c r="D149" s="331">
        <f>D150</f>
        <v>648.4</v>
      </c>
    </row>
    <row r="150" spans="1:4" x14ac:dyDescent="0.25">
      <c r="A150" s="332" t="s">
        <v>444</v>
      </c>
      <c r="B150" s="321" t="s">
        <v>596</v>
      </c>
      <c r="C150" s="321">
        <v>300</v>
      </c>
      <c r="D150" s="331">
        <f>D151</f>
        <v>648.4</v>
      </c>
    </row>
    <row r="151" spans="1:4" ht="31.5" x14ac:dyDescent="0.25">
      <c r="A151" s="332" t="s">
        <v>486</v>
      </c>
      <c r="B151" s="321" t="s">
        <v>596</v>
      </c>
      <c r="C151" s="321">
        <v>320</v>
      </c>
      <c r="D151" s="331">
        <v>648.4</v>
      </c>
    </row>
    <row r="152" spans="1:4" ht="31.5" x14ac:dyDescent="0.25">
      <c r="A152" s="349" t="s">
        <v>609</v>
      </c>
      <c r="B152" s="352" t="s">
        <v>610</v>
      </c>
      <c r="C152" s="339"/>
      <c r="D152" s="331">
        <f>D153</f>
        <v>1075.4000000000001</v>
      </c>
    </row>
    <row r="153" spans="1:4" x14ac:dyDescent="0.25">
      <c r="A153" s="332" t="s">
        <v>214</v>
      </c>
      <c r="B153" s="352" t="s">
        <v>610</v>
      </c>
      <c r="C153" s="380">
        <v>800</v>
      </c>
      <c r="D153" s="331">
        <f>D154</f>
        <v>1075.4000000000001</v>
      </c>
    </row>
    <row r="154" spans="1:4" ht="31.5" x14ac:dyDescent="0.25">
      <c r="A154" s="343" t="s">
        <v>479</v>
      </c>
      <c r="B154" s="352" t="s">
        <v>610</v>
      </c>
      <c r="C154" s="380">
        <v>810</v>
      </c>
      <c r="D154" s="331">
        <v>1075.4000000000001</v>
      </c>
    </row>
    <row r="155" spans="1:4" ht="31.5" x14ac:dyDescent="0.25">
      <c r="A155" s="332" t="s">
        <v>601</v>
      </c>
      <c r="B155" s="321" t="s">
        <v>597</v>
      </c>
      <c r="C155" s="321"/>
      <c r="D155" s="331">
        <f>D156</f>
        <v>1266.5</v>
      </c>
    </row>
    <row r="156" spans="1:4" x14ac:dyDescent="0.25">
      <c r="A156" s="332" t="s">
        <v>444</v>
      </c>
      <c r="B156" s="321" t="s">
        <v>597</v>
      </c>
      <c r="C156" s="321">
        <v>300</v>
      </c>
      <c r="D156" s="331">
        <f>D157</f>
        <v>1266.5</v>
      </c>
    </row>
    <row r="157" spans="1:4" ht="31.5" x14ac:dyDescent="0.25">
      <c r="A157" s="332" t="s">
        <v>486</v>
      </c>
      <c r="B157" s="321" t="s">
        <v>597</v>
      </c>
      <c r="C157" s="321">
        <v>320</v>
      </c>
      <c r="D157" s="331">
        <v>1266.5</v>
      </c>
    </row>
    <row r="158" spans="1:4" ht="31.5" x14ac:dyDescent="0.25">
      <c r="A158" s="335" t="s">
        <v>612</v>
      </c>
      <c r="B158" s="350" t="s">
        <v>611</v>
      </c>
      <c r="C158" s="321"/>
      <c r="D158" s="331">
        <f>D159</f>
        <v>56.6</v>
      </c>
    </row>
    <row r="159" spans="1:4" x14ac:dyDescent="0.25">
      <c r="A159" s="332" t="s">
        <v>214</v>
      </c>
      <c r="B159" s="352" t="s">
        <v>611</v>
      </c>
      <c r="C159" s="380">
        <v>800</v>
      </c>
      <c r="D159" s="331">
        <f>D160</f>
        <v>56.6</v>
      </c>
    </row>
    <row r="160" spans="1:4" ht="31.5" x14ac:dyDescent="0.25">
      <c r="A160" s="343" t="s">
        <v>479</v>
      </c>
      <c r="B160" s="352" t="s">
        <v>611</v>
      </c>
      <c r="C160" s="380">
        <v>810</v>
      </c>
      <c r="D160" s="331">
        <v>56.6</v>
      </c>
    </row>
    <row r="161" spans="1:5" ht="31.5" x14ac:dyDescent="0.25">
      <c r="A161" s="332" t="s">
        <v>598</v>
      </c>
      <c r="B161" s="354" t="s">
        <v>599</v>
      </c>
      <c r="C161" s="330"/>
      <c r="D161" s="331">
        <f>D162</f>
        <v>12000</v>
      </c>
      <c r="E161" s="355"/>
    </row>
    <row r="162" spans="1:5" ht="31.5" x14ac:dyDescent="0.25">
      <c r="A162" s="332" t="s">
        <v>219</v>
      </c>
      <c r="B162" s="354" t="s">
        <v>599</v>
      </c>
      <c r="C162" s="330">
        <v>600</v>
      </c>
      <c r="D162" s="331">
        <f>D163</f>
        <v>12000</v>
      </c>
      <c r="E162" s="355"/>
    </row>
    <row r="163" spans="1:5" x14ac:dyDescent="0.25">
      <c r="A163" s="332" t="s">
        <v>220</v>
      </c>
      <c r="B163" s="354" t="s">
        <v>599</v>
      </c>
      <c r="C163" s="330">
        <v>610</v>
      </c>
      <c r="D163" s="331">
        <v>12000</v>
      </c>
      <c r="E163" s="355"/>
    </row>
    <row r="164" spans="1:5" ht="47.25" x14ac:dyDescent="0.25">
      <c r="A164" s="356" t="s">
        <v>519</v>
      </c>
      <c r="B164" s="321" t="s">
        <v>602</v>
      </c>
      <c r="C164" s="321"/>
      <c r="D164" s="331">
        <f>D165</f>
        <v>5140</v>
      </c>
    </row>
    <row r="165" spans="1:5" ht="30" customHeight="1" x14ac:dyDescent="0.25">
      <c r="A165" s="332" t="s">
        <v>212</v>
      </c>
      <c r="B165" s="321" t="s">
        <v>602</v>
      </c>
      <c r="C165" s="321">
        <v>200</v>
      </c>
      <c r="D165" s="331">
        <f>D166</f>
        <v>5140</v>
      </c>
    </row>
    <row r="166" spans="1:5" ht="31.5" x14ac:dyDescent="0.25">
      <c r="A166" s="332" t="s">
        <v>213</v>
      </c>
      <c r="B166" s="321" t="s">
        <v>602</v>
      </c>
      <c r="C166" s="321">
        <v>240</v>
      </c>
      <c r="D166" s="331">
        <f>5677-537</f>
        <v>5140</v>
      </c>
    </row>
    <row r="167" spans="1:5" x14ac:dyDescent="0.25">
      <c r="A167" s="332" t="s">
        <v>294</v>
      </c>
      <c r="B167" s="321" t="s">
        <v>295</v>
      </c>
      <c r="C167" s="321"/>
      <c r="D167" s="331">
        <f>D174+D236+D184+D179+D189+D250+D231+D194+D201+D206+D213+D218+D223+D239+D228+D244+D247+D171+D168</f>
        <v>178388.49999999997</v>
      </c>
    </row>
    <row r="168" spans="1:5" ht="47.25" x14ac:dyDescent="0.25">
      <c r="A168" s="357" t="s">
        <v>605</v>
      </c>
      <c r="B168" s="321" t="s">
        <v>606</v>
      </c>
      <c r="C168" s="339"/>
      <c r="D168" s="331">
        <f>D169</f>
        <v>25.8</v>
      </c>
    </row>
    <row r="169" spans="1:5" ht="31.5" x14ac:dyDescent="0.25">
      <c r="A169" s="332" t="s">
        <v>212</v>
      </c>
      <c r="B169" s="321" t="s">
        <v>606</v>
      </c>
      <c r="C169" s="350">
        <v>200</v>
      </c>
      <c r="D169" s="331">
        <f>D170</f>
        <v>25.8</v>
      </c>
    </row>
    <row r="170" spans="1:5" ht="31.5" x14ac:dyDescent="0.25">
      <c r="A170" s="332" t="s">
        <v>213</v>
      </c>
      <c r="B170" s="321" t="s">
        <v>606</v>
      </c>
      <c r="C170" s="352">
        <v>240</v>
      </c>
      <c r="D170" s="331">
        <v>25.8</v>
      </c>
    </row>
    <row r="171" spans="1:5" ht="31.5" x14ac:dyDescent="0.25">
      <c r="A171" s="349" t="s">
        <v>580</v>
      </c>
      <c r="B171" s="358" t="s">
        <v>581</v>
      </c>
      <c r="C171" s="358"/>
      <c r="D171" s="359">
        <v>670.4</v>
      </c>
    </row>
    <row r="172" spans="1:5" ht="31.5" x14ac:dyDescent="0.25">
      <c r="A172" s="349" t="s">
        <v>212</v>
      </c>
      <c r="B172" s="358" t="s">
        <v>581</v>
      </c>
      <c r="C172" s="358">
        <v>200</v>
      </c>
      <c r="D172" s="359">
        <v>670.4</v>
      </c>
    </row>
    <row r="173" spans="1:5" ht="31.5" x14ac:dyDescent="0.25">
      <c r="A173" s="349" t="s">
        <v>213</v>
      </c>
      <c r="B173" s="358" t="s">
        <v>581</v>
      </c>
      <c r="C173" s="358">
        <v>240</v>
      </c>
      <c r="D173" s="359">
        <v>670.4</v>
      </c>
    </row>
    <row r="174" spans="1:5" ht="31.5" x14ac:dyDescent="0.25">
      <c r="A174" s="332" t="s">
        <v>152</v>
      </c>
      <c r="B174" s="321" t="s">
        <v>456</v>
      </c>
      <c r="C174" s="321"/>
      <c r="D174" s="331">
        <f>D175+D177</f>
        <v>195</v>
      </c>
    </row>
    <row r="175" spans="1:5" ht="53.25" customHeight="1" x14ac:dyDescent="0.25">
      <c r="A175" s="332" t="s">
        <v>259</v>
      </c>
      <c r="B175" s="321" t="s">
        <v>456</v>
      </c>
      <c r="C175" s="321">
        <v>100</v>
      </c>
      <c r="D175" s="331">
        <f>D176</f>
        <v>185.3</v>
      </c>
    </row>
    <row r="176" spans="1:5" ht="21" customHeight="1" x14ac:dyDescent="0.25">
      <c r="A176" s="332" t="s">
        <v>208</v>
      </c>
      <c r="B176" s="321" t="s">
        <v>456</v>
      </c>
      <c r="C176" s="321">
        <v>120</v>
      </c>
      <c r="D176" s="331">
        <f>194.9-9.6</f>
        <v>185.3</v>
      </c>
    </row>
    <row r="177" spans="1:4" ht="33" customHeight="1" x14ac:dyDescent="0.25">
      <c r="A177" s="332" t="s">
        <v>212</v>
      </c>
      <c r="B177" s="321" t="s">
        <v>456</v>
      </c>
      <c r="C177" s="330">
        <v>200</v>
      </c>
      <c r="D177" s="331">
        <f>D178</f>
        <v>9.6999999999999993</v>
      </c>
    </row>
    <row r="178" spans="1:4" s="328" customFormat="1" ht="31.5" x14ac:dyDescent="0.25">
      <c r="A178" s="332" t="s">
        <v>213</v>
      </c>
      <c r="B178" s="321" t="s">
        <v>456</v>
      </c>
      <c r="C178" s="330">
        <v>240</v>
      </c>
      <c r="D178" s="331">
        <v>9.6999999999999993</v>
      </c>
    </row>
    <row r="179" spans="1:4" ht="47.25" x14ac:dyDescent="0.25">
      <c r="A179" s="332" t="s">
        <v>392</v>
      </c>
      <c r="B179" s="321" t="s">
        <v>459</v>
      </c>
      <c r="C179" s="321"/>
      <c r="D179" s="331">
        <f>D180+D182</f>
        <v>207.1</v>
      </c>
    </row>
    <row r="180" spans="1:4" ht="48.75" customHeight="1" x14ac:dyDescent="0.25">
      <c r="A180" s="332" t="s">
        <v>259</v>
      </c>
      <c r="B180" s="321" t="s">
        <v>459</v>
      </c>
      <c r="C180" s="321">
        <v>100</v>
      </c>
      <c r="D180" s="331">
        <f>D181</f>
        <v>182.5</v>
      </c>
    </row>
    <row r="181" spans="1:4" ht="20.25" customHeight="1" x14ac:dyDescent="0.25">
      <c r="A181" s="332" t="s">
        <v>208</v>
      </c>
      <c r="B181" s="321" t="s">
        <v>459</v>
      </c>
      <c r="C181" s="321">
        <v>120</v>
      </c>
      <c r="D181" s="331">
        <f>192.1-9.6</f>
        <v>182.5</v>
      </c>
    </row>
    <row r="182" spans="1:4" ht="30.75" customHeight="1" x14ac:dyDescent="0.25">
      <c r="A182" s="348" t="s">
        <v>212</v>
      </c>
      <c r="B182" s="321" t="s">
        <v>459</v>
      </c>
      <c r="C182" s="321">
        <v>200</v>
      </c>
      <c r="D182" s="331">
        <f>D183</f>
        <v>24.6</v>
      </c>
    </row>
    <row r="183" spans="1:4" ht="31.5" x14ac:dyDescent="0.25">
      <c r="A183" s="349" t="s">
        <v>213</v>
      </c>
      <c r="B183" s="321" t="s">
        <v>459</v>
      </c>
      <c r="C183" s="321">
        <v>240</v>
      </c>
      <c r="D183" s="331">
        <v>24.6</v>
      </c>
    </row>
    <row r="184" spans="1:4" ht="63" x14ac:dyDescent="0.25">
      <c r="A184" s="332" t="s">
        <v>391</v>
      </c>
      <c r="B184" s="321" t="s">
        <v>458</v>
      </c>
      <c r="C184" s="321"/>
      <c r="D184" s="331">
        <f>D185+D187</f>
        <v>195.2</v>
      </c>
    </row>
    <row r="185" spans="1:4" ht="52.5" customHeight="1" x14ac:dyDescent="0.25">
      <c r="A185" s="335" t="s">
        <v>357</v>
      </c>
      <c r="B185" s="321" t="s">
        <v>458</v>
      </c>
      <c r="C185" s="350">
        <v>100</v>
      </c>
      <c r="D185" s="331">
        <f>D186</f>
        <v>157.5</v>
      </c>
    </row>
    <row r="186" spans="1:4" ht="20.25" customHeight="1" x14ac:dyDescent="0.25">
      <c r="A186" s="349" t="s">
        <v>208</v>
      </c>
      <c r="B186" s="321" t="s">
        <v>458</v>
      </c>
      <c r="C186" s="352">
        <v>120</v>
      </c>
      <c r="D186" s="331">
        <f>167.2-9.7</f>
        <v>157.5</v>
      </c>
    </row>
    <row r="187" spans="1:4" ht="33.75" customHeight="1" x14ac:dyDescent="0.25">
      <c r="A187" s="348" t="s">
        <v>212</v>
      </c>
      <c r="B187" s="321" t="s">
        <v>458</v>
      </c>
      <c r="C187" s="352">
        <v>200</v>
      </c>
      <c r="D187" s="331">
        <f>D188</f>
        <v>37.700000000000003</v>
      </c>
    </row>
    <row r="188" spans="1:4" ht="31.5" x14ac:dyDescent="0.25">
      <c r="A188" s="349" t="s">
        <v>213</v>
      </c>
      <c r="B188" s="321" t="s">
        <v>458</v>
      </c>
      <c r="C188" s="352">
        <v>240</v>
      </c>
      <c r="D188" s="331">
        <v>37.700000000000003</v>
      </c>
    </row>
    <row r="189" spans="1:4" ht="29.25" customHeight="1" x14ac:dyDescent="0.25">
      <c r="A189" s="349" t="s">
        <v>393</v>
      </c>
      <c r="B189" s="321" t="s">
        <v>460</v>
      </c>
      <c r="C189" s="321"/>
      <c r="D189" s="331">
        <f>D190+D192</f>
        <v>203.8</v>
      </c>
    </row>
    <row r="190" spans="1:4" ht="51.75" customHeight="1" x14ac:dyDescent="0.25">
      <c r="A190" s="332" t="s">
        <v>259</v>
      </c>
      <c r="B190" s="321" t="s">
        <v>460</v>
      </c>
      <c r="C190" s="321">
        <v>100</v>
      </c>
      <c r="D190" s="331">
        <f>D191</f>
        <v>168.3</v>
      </c>
    </row>
    <row r="191" spans="1:4" ht="19.5" customHeight="1" x14ac:dyDescent="0.25">
      <c r="A191" s="332" t="s">
        <v>208</v>
      </c>
      <c r="B191" s="321" t="s">
        <v>460</v>
      </c>
      <c r="C191" s="321">
        <v>120</v>
      </c>
      <c r="D191" s="331">
        <f>178-9.7</f>
        <v>168.3</v>
      </c>
    </row>
    <row r="192" spans="1:4" ht="33.75" customHeight="1" x14ac:dyDescent="0.25">
      <c r="A192" s="348" t="s">
        <v>212</v>
      </c>
      <c r="B192" s="321" t="s">
        <v>460</v>
      </c>
      <c r="C192" s="321">
        <v>200</v>
      </c>
      <c r="D192" s="331">
        <f>D193</f>
        <v>35.5</v>
      </c>
    </row>
    <row r="193" spans="1:4" ht="31.5" x14ac:dyDescent="0.25">
      <c r="A193" s="349" t="s">
        <v>213</v>
      </c>
      <c r="B193" s="321" t="s">
        <v>460</v>
      </c>
      <c r="C193" s="321">
        <v>240</v>
      </c>
      <c r="D193" s="331">
        <v>35.5</v>
      </c>
    </row>
    <row r="194" spans="1:4" ht="31.5" x14ac:dyDescent="0.25">
      <c r="A194" s="329" t="s">
        <v>97</v>
      </c>
      <c r="B194" s="330" t="s">
        <v>362</v>
      </c>
      <c r="C194" s="330"/>
      <c r="D194" s="331">
        <f>D195+D197+D199</f>
        <v>30767.4</v>
      </c>
    </row>
    <row r="195" spans="1:4" ht="51" customHeight="1" x14ac:dyDescent="0.25">
      <c r="A195" s="332" t="s">
        <v>259</v>
      </c>
      <c r="B195" s="330" t="s">
        <v>362</v>
      </c>
      <c r="C195" s="330">
        <v>100</v>
      </c>
      <c r="D195" s="331">
        <f>D196</f>
        <v>3268</v>
      </c>
    </row>
    <row r="196" spans="1:4" x14ac:dyDescent="0.25">
      <c r="A196" s="329" t="s">
        <v>262</v>
      </c>
      <c r="B196" s="330" t="s">
        <v>362</v>
      </c>
      <c r="C196" s="330">
        <v>110</v>
      </c>
      <c r="D196" s="331">
        <v>3268</v>
      </c>
    </row>
    <row r="197" spans="1:4" s="360" customFormat="1" ht="33.75" customHeight="1" x14ac:dyDescent="0.25">
      <c r="A197" s="332" t="s">
        <v>212</v>
      </c>
      <c r="B197" s="330" t="s">
        <v>362</v>
      </c>
      <c r="C197" s="330">
        <v>200</v>
      </c>
      <c r="D197" s="331">
        <f>D198</f>
        <v>18.899999999999999</v>
      </c>
    </row>
    <row r="198" spans="1:4" s="360" customFormat="1" ht="31.5" x14ac:dyDescent="0.25">
      <c r="A198" s="333" t="s">
        <v>213</v>
      </c>
      <c r="B198" s="330" t="s">
        <v>362</v>
      </c>
      <c r="C198" s="330">
        <v>240</v>
      </c>
      <c r="D198" s="331">
        <v>18.899999999999999</v>
      </c>
    </row>
    <row r="199" spans="1:4" ht="31.5" x14ac:dyDescent="0.25">
      <c r="A199" s="332" t="s">
        <v>219</v>
      </c>
      <c r="B199" s="330" t="s">
        <v>362</v>
      </c>
      <c r="C199" s="330">
        <v>600</v>
      </c>
      <c r="D199" s="331">
        <f>D200</f>
        <v>27480.5</v>
      </c>
    </row>
    <row r="200" spans="1:4" x14ac:dyDescent="0.25">
      <c r="A200" s="332" t="s">
        <v>220</v>
      </c>
      <c r="B200" s="330" t="s">
        <v>362</v>
      </c>
      <c r="C200" s="330">
        <v>610</v>
      </c>
      <c r="D200" s="331">
        <f>27816.2-335.7</f>
        <v>27480.5</v>
      </c>
    </row>
    <row r="201" spans="1:4" ht="47.25" x14ac:dyDescent="0.25">
      <c r="A201" s="329" t="s">
        <v>296</v>
      </c>
      <c r="B201" s="330" t="s">
        <v>363</v>
      </c>
      <c r="C201" s="330"/>
      <c r="D201" s="331">
        <f>D202+D204</f>
        <v>626.80000000000007</v>
      </c>
    </row>
    <row r="202" spans="1:4" ht="30.75" customHeight="1" x14ac:dyDescent="0.25">
      <c r="A202" s="332" t="s">
        <v>212</v>
      </c>
      <c r="B202" s="330" t="s">
        <v>363</v>
      </c>
      <c r="C202" s="330">
        <v>200</v>
      </c>
      <c r="D202" s="331">
        <f>D203</f>
        <v>79.2</v>
      </c>
    </row>
    <row r="203" spans="1:4" ht="31.5" x14ac:dyDescent="0.25">
      <c r="A203" s="333" t="s">
        <v>213</v>
      </c>
      <c r="B203" s="330" t="s">
        <v>363</v>
      </c>
      <c r="C203" s="330">
        <v>240</v>
      </c>
      <c r="D203" s="331">
        <v>79.2</v>
      </c>
    </row>
    <row r="204" spans="1:4" ht="31.5" x14ac:dyDescent="0.25">
      <c r="A204" s="332" t="s">
        <v>219</v>
      </c>
      <c r="B204" s="330" t="s">
        <v>363</v>
      </c>
      <c r="C204" s="330">
        <v>600</v>
      </c>
      <c r="D204" s="331">
        <f>D205</f>
        <v>547.6</v>
      </c>
    </row>
    <row r="205" spans="1:4" x14ac:dyDescent="0.25">
      <c r="A205" s="332" t="s">
        <v>220</v>
      </c>
      <c r="B205" s="330" t="s">
        <v>363</v>
      </c>
      <c r="C205" s="330">
        <v>610</v>
      </c>
      <c r="D205" s="331">
        <v>547.6</v>
      </c>
    </row>
    <row r="206" spans="1:4" ht="31.5" x14ac:dyDescent="0.25">
      <c r="A206" s="329" t="s">
        <v>333</v>
      </c>
      <c r="B206" s="330" t="s">
        <v>364</v>
      </c>
      <c r="C206" s="330"/>
      <c r="D206" s="331">
        <f>D207+D209+D211</f>
        <v>131887.69999999998</v>
      </c>
    </row>
    <row r="207" spans="1:4" ht="48.75" customHeight="1" x14ac:dyDescent="0.25">
      <c r="A207" s="332" t="s">
        <v>259</v>
      </c>
      <c r="B207" s="330" t="s">
        <v>364</v>
      </c>
      <c r="C207" s="330">
        <v>100</v>
      </c>
      <c r="D207" s="331">
        <f>D208</f>
        <v>45387.7</v>
      </c>
    </row>
    <row r="208" spans="1:4" x14ac:dyDescent="0.25">
      <c r="A208" s="329" t="s">
        <v>262</v>
      </c>
      <c r="B208" s="330" t="s">
        <v>364</v>
      </c>
      <c r="C208" s="330">
        <v>110</v>
      </c>
      <c r="D208" s="331">
        <f>46689.7-1302</f>
        <v>45387.7</v>
      </c>
    </row>
    <row r="209" spans="1:4" ht="33.75" customHeight="1" x14ac:dyDescent="0.25">
      <c r="A209" s="332" t="s">
        <v>212</v>
      </c>
      <c r="B209" s="330" t="s">
        <v>364</v>
      </c>
      <c r="C209" s="330">
        <v>200</v>
      </c>
      <c r="D209" s="331">
        <f>D210</f>
        <v>556.1</v>
      </c>
    </row>
    <row r="210" spans="1:4" ht="31.5" x14ac:dyDescent="0.25">
      <c r="A210" s="333" t="s">
        <v>213</v>
      </c>
      <c r="B210" s="330" t="s">
        <v>364</v>
      </c>
      <c r="C210" s="330">
        <v>240</v>
      </c>
      <c r="D210" s="331">
        <v>556.1</v>
      </c>
    </row>
    <row r="211" spans="1:4" ht="31.5" x14ac:dyDescent="0.25">
      <c r="A211" s="332" t="s">
        <v>219</v>
      </c>
      <c r="B211" s="330" t="s">
        <v>364</v>
      </c>
      <c r="C211" s="330">
        <v>600</v>
      </c>
      <c r="D211" s="331">
        <f>D212</f>
        <v>85943.9</v>
      </c>
    </row>
    <row r="212" spans="1:4" x14ac:dyDescent="0.25">
      <c r="A212" s="332" t="s">
        <v>220</v>
      </c>
      <c r="B212" s="330" t="s">
        <v>364</v>
      </c>
      <c r="C212" s="330">
        <v>610</v>
      </c>
      <c r="D212" s="331">
        <f>89036.2+34.1-2302.6-823.8</f>
        <v>85943.9</v>
      </c>
    </row>
    <row r="213" spans="1:4" ht="63" x14ac:dyDescent="0.25">
      <c r="A213" s="329" t="s">
        <v>476</v>
      </c>
      <c r="B213" s="330" t="s">
        <v>365</v>
      </c>
      <c r="C213" s="330"/>
      <c r="D213" s="331">
        <f>D214+D216</f>
        <v>3292.6</v>
      </c>
    </row>
    <row r="214" spans="1:4" ht="33.75" customHeight="1" x14ac:dyDescent="0.25">
      <c r="A214" s="332" t="s">
        <v>212</v>
      </c>
      <c r="B214" s="330" t="s">
        <v>365</v>
      </c>
      <c r="C214" s="330">
        <v>200</v>
      </c>
      <c r="D214" s="331">
        <f>D215</f>
        <v>323.7</v>
      </c>
    </row>
    <row r="215" spans="1:4" ht="31.5" x14ac:dyDescent="0.25">
      <c r="A215" s="333" t="s">
        <v>213</v>
      </c>
      <c r="B215" s="330" t="s">
        <v>365</v>
      </c>
      <c r="C215" s="330">
        <v>240</v>
      </c>
      <c r="D215" s="331">
        <v>323.7</v>
      </c>
    </row>
    <row r="216" spans="1:4" ht="31.5" x14ac:dyDescent="0.25">
      <c r="A216" s="332" t="s">
        <v>219</v>
      </c>
      <c r="B216" s="330" t="s">
        <v>365</v>
      </c>
      <c r="C216" s="330">
        <v>600</v>
      </c>
      <c r="D216" s="331">
        <f>D217</f>
        <v>2968.9</v>
      </c>
    </row>
    <row r="217" spans="1:4" x14ac:dyDescent="0.25">
      <c r="A217" s="332" t="s">
        <v>220</v>
      </c>
      <c r="B217" s="330" t="s">
        <v>365</v>
      </c>
      <c r="C217" s="330">
        <v>610</v>
      </c>
      <c r="D217" s="331">
        <f>2968.9</f>
        <v>2968.9</v>
      </c>
    </row>
    <row r="218" spans="1:4" ht="126" x14ac:dyDescent="0.25">
      <c r="A218" s="329" t="s">
        <v>489</v>
      </c>
      <c r="B218" s="330" t="s">
        <v>355</v>
      </c>
      <c r="C218" s="330"/>
      <c r="D218" s="331">
        <f>D219+D221</f>
        <v>92.5</v>
      </c>
    </row>
    <row r="219" spans="1:4" ht="51.75" customHeight="1" x14ac:dyDescent="0.25">
      <c r="A219" s="332" t="s">
        <v>259</v>
      </c>
      <c r="B219" s="330" t="s">
        <v>355</v>
      </c>
      <c r="C219" s="330">
        <v>100</v>
      </c>
      <c r="D219" s="331">
        <f>D220</f>
        <v>82.5</v>
      </c>
    </row>
    <row r="220" spans="1:4" x14ac:dyDescent="0.25">
      <c r="A220" s="329" t="s">
        <v>262</v>
      </c>
      <c r="B220" s="330" t="s">
        <v>355</v>
      </c>
      <c r="C220" s="330">
        <v>110</v>
      </c>
      <c r="D220" s="331">
        <f>87.3-4.8</f>
        <v>82.5</v>
      </c>
    </row>
    <row r="221" spans="1:4" ht="33" customHeight="1" x14ac:dyDescent="0.25">
      <c r="A221" s="332" t="s">
        <v>212</v>
      </c>
      <c r="B221" s="330" t="s">
        <v>355</v>
      </c>
      <c r="C221" s="330">
        <v>200</v>
      </c>
      <c r="D221" s="331">
        <f>D222</f>
        <v>10</v>
      </c>
    </row>
    <row r="222" spans="1:4" ht="31.5" x14ac:dyDescent="0.25">
      <c r="A222" s="333" t="s">
        <v>213</v>
      </c>
      <c r="B222" s="330" t="s">
        <v>355</v>
      </c>
      <c r="C222" s="330">
        <v>240</v>
      </c>
      <c r="D222" s="331">
        <v>10</v>
      </c>
    </row>
    <row r="223" spans="1:4" ht="63" x14ac:dyDescent="0.25">
      <c r="A223" s="329" t="s">
        <v>353</v>
      </c>
      <c r="B223" s="361" t="s">
        <v>354</v>
      </c>
      <c r="C223" s="330"/>
      <c r="D223" s="331">
        <f>D224+D226</f>
        <v>153</v>
      </c>
    </row>
    <row r="224" spans="1:4" ht="51" customHeight="1" x14ac:dyDescent="0.25">
      <c r="A224" s="332" t="s">
        <v>259</v>
      </c>
      <c r="B224" s="361" t="s">
        <v>354</v>
      </c>
      <c r="C224" s="330">
        <v>100</v>
      </c>
      <c r="D224" s="331">
        <f>D225</f>
        <v>110.60000000000001</v>
      </c>
    </row>
    <row r="225" spans="1:4" x14ac:dyDescent="0.25">
      <c r="A225" s="329" t="s">
        <v>262</v>
      </c>
      <c r="B225" s="361" t="s">
        <v>354</v>
      </c>
      <c r="C225" s="330">
        <v>110</v>
      </c>
      <c r="D225" s="331">
        <f>124.4-13.8</f>
        <v>110.60000000000001</v>
      </c>
    </row>
    <row r="226" spans="1:4" ht="31.5" customHeight="1" x14ac:dyDescent="0.25">
      <c r="A226" s="332" t="s">
        <v>212</v>
      </c>
      <c r="B226" s="361" t="s">
        <v>354</v>
      </c>
      <c r="C226" s="330">
        <v>200</v>
      </c>
      <c r="D226" s="331">
        <f>D227</f>
        <v>42.4</v>
      </c>
    </row>
    <row r="227" spans="1:4" ht="31.5" x14ac:dyDescent="0.25">
      <c r="A227" s="333" t="s">
        <v>213</v>
      </c>
      <c r="B227" s="361" t="s">
        <v>354</v>
      </c>
      <c r="C227" s="330">
        <v>240</v>
      </c>
      <c r="D227" s="331">
        <v>42.4</v>
      </c>
    </row>
    <row r="228" spans="1:4" ht="47.25" x14ac:dyDescent="0.25">
      <c r="A228" s="329" t="s">
        <v>359</v>
      </c>
      <c r="B228" s="330" t="s">
        <v>360</v>
      </c>
      <c r="C228" s="330"/>
      <c r="D228" s="331">
        <f t="shared" ref="D228:D229" si="4">D229</f>
        <v>2933.2</v>
      </c>
    </row>
    <row r="229" spans="1:4" s="351" customFormat="1" ht="18.75" x14ac:dyDescent="0.3">
      <c r="A229" s="329" t="s">
        <v>361</v>
      </c>
      <c r="B229" s="330" t="s">
        <v>360</v>
      </c>
      <c r="C229" s="330">
        <v>300</v>
      </c>
      <c r="D229" s="331">
        <f t="shared" si="4"/>
        <v>2933.2</v>
      </c>
    </row>
    <row r="230" spans="1:4" x14ac:dyDescent="0.25">
      <c r="A230" s="329" t="s">
        <v>226</v>
      </c>
      <c r="B230" s="330" t="s">
        <v>360</v>
      </c>
      <c r="C230" s="330">
        <v>310</v>
      </c>
      <c r="D230" s="331">
        <f>3505.5-45.5-526.8</f>
        <v>2933.2</v>
      </c>
    </row>
    <row r="231" spans="1:4" ht="78.75" x14ac:dyDescent="0.25">
      <c r="A231" s="362" t="s">
        <v>514</v>
      </c>
      <c r="B231" s="330" t="s">
        <v>513</v>
      </c>
      <c r="C231" s="330"/>
      <c r="D231" s="331">
        <f>D232+D234</f>
        <v>383.70000000000005</v>
      </c>
    </row>
    <row r="232" spans="1:4" ht="51.75" customHeight="1" x14ac:dyDescent="0.25">
      <c r="A232" s="332" t="s">
        <v>259</v>
      </c>
      <c r="B232" s="330" t="s">
        <v>513</v>
      </c>
      <c r="C232" s="330">
        <v>100</v>
      </c>
      <c r="D232" s="331">
        <f>D233</f>
        <v>334.90000000000003</v>
      </c>
    </row>
    <row r="233" spans="1:4" ht="20.25" customHeight="1" x14ac:dyDescent="0.25">
      <c r="A233" s="332" t="s">
        <v>208</v>
      </c>
      <c r="B233" s="330" t="s">
        <v>513</v>
      </c>
      <c r="C233" s="330">
        <v>120</v>
      </c>
      <c r="D233" s="331">
        <f>354.1-19.2</f>
        <v>334.90000000000003</v>
      </c>
    </row>
    <row r="234" spans="1:4" ht="32.25" customHeight="1" x14ac:dyDescent="0.25">
      <c r="A234" s="332" t="s">
        <v>212</v>
      </c>
      <c r="B234" s="330" t="s">
        <v>513</v>
      </c>
      <c r="C234" s="330">
        <v>200</v>
      </c>
      <c r="D234" s="331">
        <f>D235</f>
        <v>48.8</v>
      </c>
    </row>
    <row r="235" spans="1:4" ht="31.5" x14ac:dyDescent="0.25">
      <c r="A235" s="332" t="s">
        <v>213</v>
      </c>
      <c r="B235" s="330" t="s">
        <v>513</v>
      </c>
      <c r="C235" s="330">
        <v>240</v>
      </c>
      <c r="D235" s="331">
        <v>48.8</v>
      </c>
    </row>
    <row r="236" spans="1:4" ht="47.25" x14ac:dyDescent="0.25">
      <c r="A236" s="332" t="s">
        <v>390</v>
      </c>
      <c r="B236" s="321" t="s">
        <v>457</v>
      </c>
      <c r="C236" s="321"/>
      <c r="D236" s="331">
        <f>D237</f>
        <v>197</v>
      </c>
    </row>
    <row r="237" spans="1:4" ht="44.25" customHeight="1" x14ac:dyDescent="0.25">
      <c r="A237" s="332" t="s">
        <v>259</v>
      </c>
      <c r="B237" s="321" t="s">
        <v>457</v>
      </c>
      <c r="C237" s="321">
        <v>100</v>
      </c>
      <c r="D237" s="331">
        <f>D238</f>
        <v>197</v>
      </c>
    </row>
    <row r="238" spans="1:4" ht="18" customHeight="1" x14ac:dyDescent="0.25">
      <c r="A238" s="332" t="s">
        <v>208</v>
      </c>
      <c r="B238" s="321" t="s">
        <v>457</v>
      </c>
      <c r="C238" s="321">
        <v>120</v>
      </c>
      <c r="D238" s="331">
        <f>206.6-9.6</f>
        <v>197</v>
      </c>
    </row>
    <row r="239" spans="1:4" ht="31.5" x14ac:dyDescent="0.25">
      <c r="A239" s="332" t="s">
        <v>441</v>
      </c>
      <c r="B239" s="321" t="s">
        <v>464</v>
      </c>
      <c r="C239" s="321"/>
      <c r="D239" s="331">
        <f>D240+D242</f>
        <v>6088.9</v>
      </c>
    </row>
    <row r="240" spans="1:4" ht="31.5" customHeight="1" x14ac:dyDescent="0.25">
      <c r="A240" s="332" t="s">
        <v>212</v>
      </c>
      <c r="B240" s="321" t="s">
        <v>464</v>
      </c>
      <c r="C240" s="321">
        <v>200</v>
      </c>
      <c r="D240" s="331">
        <f>D241</f>
        <v>107.7</v>
      </c>
    </row>
    <row r="241" spans="1:10" ht="31.5" x14ac:dyDescent="0.25">
      <c r="A241" s="332" t="s">
        <v>213</v>
      </c>
      <c r="B241" s="321" t="s">
        <v>464</v>
      </c>
      <c r="C241" s="321">
        <v>240</v>
      </c>
      <c r="D241" s="331">
        <v>107.7</v>
      </c>
    </row>
    <row r="242" spans="1:10" x14ac:dyDescent="0.25">
      <c r="A242" s="332" t="s">
        <v>444</v>
      </c>
      <c r="B242" s="321" t="s">
        <v>464</v>
      </c>
      <c r="C242" s="363">
        <v>300</v>
      </c>
      <c r="D242" s="331">
        <f>D243</f>
        <v>5981.2</v>
      </c>
      <c r="H242" s="355"/>
      <c r="I242" s="355"/>
      <c r="J242" s="355"/>
    </row>
    <row r="243" spans="1:10" x14ac:dyDescent="0.25">
      <c r="A243" s="332" t="s">
        <v>226</v>
      </c>
      <c r="B243" s="321" t="s">
        <v>464</v>
      </c>
      <c r="C243" s="336">
        <v>310</v>
      </c>
      <c r="D243" s="331">
        <f>5981.2+7.8-7.8</f>
        <v>5981.2</v>
      </c>
    </row>
    <row r="244" spans="1:10" ht="47.25" x14ac:dyDescent="0.25">
      <c r="A244" s="335" t="s">
        <v>539</v>
      </c>
      <c r="B244" s="350" t="s">
        <v>541</v>
      </c>
      <c r="C244" s="321"/>
      <c r="D244" s="331">
        <f>D245</f>
        <v>1</v>
      </c>
    </row>
    <row r="245" spans="1:10" ht="63" x14ac:dyDescent="0.25">
      <c r="A245" s="349" t="s">
        <v>259</v>
      </c>
      <c r="B245" s="350" t="s">
        <v>541</v>
      </c>
      <c r="C245" s="321">
        <v>100</v>
      </c>
      <c r="D245" s="331">
        <f>D246</f>
        <v>1</v>
      </c>
    </row>
    <row r="246" spans="1:10" ht="31.5" x14ac:dyDescent="0.25">
      <c r="A246" s="349" t="s">
        <v>208</v>
      </c>
      <c r="B246" s="350" t="s">
        <v>541</v>
      </c>
      <c r="C246" s="321">
        <v>120</v>
      </c>
      <c r="D246" s="331">
        <v>1</v>
      </c>
    </row>
    <row r="247" spans="1:10" ht="31.5" x14ac:dyDescent="0.25">
      <c r="A247" s="349" t="s">
        <v>540</v>
      </c>
      <c r="B247" s="350" t="s">
        <v>542</v>
      </c>
      <c r="C247" s="321"/>
      <c r="D247" s="331">
        <f>D248</f>
        <v>97.3</v>
      </c>
    </row>
    <row r="248" spans="1:10" ht="31.5" x14ac:dyDescent="0.25">
      <c r="A248" s="349" t="s">
        <v>212</v>
      </c>
      <c r="B248" s="350" t="s">
        <v>542</v>
      </c>
      <c r="C248" s="321">
        <v>200</v>
      </c>
      <c r="D248" s="331">
        <f>D249</f>
        <v>97.3</v>
      </c>
    </row>
    <row r="249" spans="1:10" ht="31.5" x14ac:dyDescent="0.25">
      <c r="A249" s="349" t="s">
        <v>213</v>
      </c>
      <c r="B249" s="350" t="s">
        <v>542</v>
      </c>
      <c r="C249" s="321">
        <v>240</v>
      </c>
      <c r="D249" s="331">
        <v>97.3</v>
      </c>
    </row>
    <row r="250" spans="1:10" ht="78.75" x14ac:dyDescent="0.25">
      <c r="A250" s="349" t="s">
        <v>518</v>
      </c>
      <c r="B250" s="321" t="s">
        <v>517</v>
      </c>
      <c r="C250" s="321"/>
      <c r="D250" s="331">
        <f>D251+D253</f>
        <v>370.1</v>
      </c>
    </row>
    <row r="251" spans="1:10" ht="46.5" customHeight="1" x14ac:dyDescent="0.25">
      <c r="A251" s="332" t="s">
        <v>259</v>
      </c>
      <c r="B251" s="321" t="s">
        <v>517</v>
      </c>
      <c r="C251" s="321">
        <v>100</v>
      </c>
      <c r="D251" s="331">
        <f>D252</f>
        <v>368.3</v>
      </c>
    </row>
    <row r="252" spans="1:10" ht="17.25" customHeight="1" x14ac:dyDescent="0.25">
      <c r="A252" s="332" t="s">
        <v>208</v>
      </c>
      <c r="B252" s="321" t="s">
        <v>517</v>
      </c>
      <c r="C252" s="321">
        <v>120</v>
      </c>
      <c r="D252" s="331">
        <f>387.5-19.2</f>
        <v>368.3</v>
      </c>
    </row>
    <row r="253" spans="1:10" ht="35.25" customHeight="1" x14ac:dyDescent="0.25">
      <c r="A253" s="348" t="s">
        <v>212</v>
      </c>
      <c r="B253" s="321" t="s">
        <v>517</v>
      </c>
      <c r="C253" s="321">
        <v>200</v>
      </c>
      <c r="D253" s="331">
        <f>D254</f>
        <v>1.8</v>
      </c>
    </row>
    <row r="254" spans="1:10" ht="31.5" x14ac:dyDescent="0.25">
      <c r="A254" s="349" t="s">
        <v>213</v>
      </c>
      <c r="B254" s="321" t="s">
        <v>517</v>
      </c>
      <c r="C254" s="321">
        <v>240</v>
      </c>
      <c r="D254" s="331">
        <v>1.8</v>
      </c>
    </row>
    <row r="255" spans="1:10" s="328" customFormat="1" ht="31.5" x14ac:dyDescent="0.25">
      <c r="A255" s="342" t="s">
        <v>283</v>
      </c>
      <c r="B255" s="326" t="s">
        <v>276</v>
      </c>
      <c r="C255" s="326"/>
      <c r="D255" s="327">
        <f>D256+D312+D315+D318+D321</f>
        <v>5470.2000000000007</v>
      </c>
    </row>
    <row r="256" spans="1:10" ht="63" x14ac:dyDescent="0.25">
      <c r="A256" s="206" t="s">
        <v>371</v>
      </c>
      <c r="B256" s="330" t="s">
        <v>372</v>
      </c>
      <c r="C256" s="330"/>
      <c r="D256" s="331">
        <f>D257+D259</f>
        <v>4699.3</v>
      </c>
    </row>
    <row r="257" spans="1:4" ht="48" customHeight="1" x14ac:dyDescent="0.25">
      <c r="A257" s="332" t="s">
        <v>259</v>
      </c>
      <c r="B257" s="330" t="s">
        <v>372</v>
      </c>
      <c r="C257" s="330">
        <v>100</v>
      </c>
      <c r="D257" s="331">
        <f>D258</f>
        <v>354.2</v>
      </c>
    </row>
    <row r="258" spans="1:4" ht="17.25" customHeight="1" x14ac:dyDescent="0.25">
      <c r="A258" s="332" t="s">
        <v>208</v>
      </c>
      <c r="B258" s="330" t="s">
        <v>372</v>
      </c>
      <c r="C258" s="330">
        <v>120</v>
      </c>
      <c r="D258" s="331">
        <v>354.2</v>
      </c>
    </row>
    <row r="259" spans="1:4" ht="30.75" customHeight="1" x14ac:dyDescent="0.25">
      <c r="A259" s="332" t="s">
        <v>212</v>
      </c>
      <c r="B259" s="330" t="s">
        <v>372</v>
      </c>
      <c r="C259" s="330">
        <v>200</v>
      </c>
      <c r="D259" s="331">
        <f>D260</f>
        <v>4345.1000000000004</v>
      </c>
    </row>
    <row r="260" spans="1:4" ht="31.5" x14ac:dyDescent="0.25">
      <c r="A260" s="332" t="s">
        <v>213</v>
      </c>
      <c r="B260" s="330" t="s">
        <v>372</v>
      </c>
      <c r="C260" s="330">
        <v>240</v>
      </c>
      <c r="D260" s="331">
        <f>17.5+D263+D266+D269+D272+D275+D278+D281+D284+D287+D290+D293+D296+D299+D302+D305+D308+D311</f>
        <v>4345.1000000000004</v>
      </c>
    </row>
    <row r="261" spans="1:4" ht="173.25" x14ac:dyDescent="0.25">
      <c r="A261" s="364" t="s">
        <v>566</v>
      </c>
      <c r="B261" s="365" t="s">
        <v>567</v>
      </c>
      <c r="C261" s="366"/>
      <c r="D261" s="331">
        <f>D262</f>
        <v>3950</v>
      </c>
    </row>
    <row r="262" spans="1:4" ht="31.5" x14ac:dyDescent="0.25">
      <c r="A262" s="367" t="s">
        <v>212</v>
      </c>
      <c r="B262" s="365" t="s">
        <v>567</v>
      </c>
      <c r="C262" s="366">
        <v>200</v>
      </c>
      <c r="D262" s="331">
        <f>D263</f>
        <v>3950</v>
      </c>
    </row>
    <row r="263" spans="1:4" ht="31.5" x14ac:dyDescent="0.25">
      <c r="A263" s="345" t="s">
        <v>213</v>
      </c>
      <c r="B263" s="365" t="s">
        <v>567</v>
      </c>
      <c r="C263" s="366">
        <v>240</v>
      </c>
      <c r="D263" s="331">
        <v>3950</v>
      </c>
    </row>
    <row r="264" spans="1:4" ht="110.25" x14ac:dyDescent="0.25">
      <c r="A264" s="364" t="s">
        <v>570</v>
      </c>
      <c r="B264" s="365" t="s">
        <v>571</v>
      </c>
      <c r="C264" s="339"/>
      <c r="D264" s="331">
        <f>D265</f>
        <v>5</v>
      </c>
    </row>
    <row r="265" spans="1:4" ht="31.5" x14ac:dyDescent="0.25">
      <c r="A265" s="335" t="s">
        <v>212</v>
      </c>
      <c r="B265" s="365" t="s">
        <v>571</v>
      </c>
      <c r="C265" s="350">
        <v>200</v>
      </c>
      <c r="D265" s="331">
        <f>D266</f>
        <v>5</v>
      </c>
    </row>
    <row r="266" spans="1:4" ht="31.5" x14ac:dyDescent="0.25">
      <c r="A266" s="349" t="s">
        <v>213</v>
      </c>
      <c r="B266" s="365" t="s">
        <v>571</v>
      </c>
      <c r="C266" s="352">
        <v>240</v>
      </c>
      <c r="D266" s="331">
        <v>5</v>
      </c>
    </row>
    <row r="267" spans="1:4" ht="47.25" x14ac:dyDescent="0.25">
      <c r="A267" s="368" t="s">
        <v>564</v>
      </c>
      <c r="B267" s="369" t="s">
        <v>565</v>
      </c>
      <c r="C267" s="321"/>
      <c r="D267" s="331">
        <f t="shared" ref="D267:D268" si="5">D268</f>
        <v>0.5</v>
      </c>
    </row>
    <row r="268" spans="1:4" ht="31.5" x14ac:dyDescent="0.25">
      <c r="A268" s="111" t="s">
        <v>212</v>
      </c>
      <c r="B268" s="369" t="s">
        <v>565</v>
      </c>
      <c r="C268" s="321">
        <v>200</v>
      </c>
      <c r="D268" s="331">
        <f t="shared" si="5"/>
        <v>0.5</v>
      </c>
    </row>
    <row r="269" spans="1:4" ht="31.5" x14ac:dyDescent="0.25">
      <c r="A269" s="349" t="s">
        <v>213</v>
      </c>
      <c r="B269" s="369" t="s">
        <v>565</v>
      </c>
      <c r="C269" s="321">
        <v>240</v>
      </c>
      <c r="D269" s="331">
        <v>0.5</v>
      </c>
    </row>
    <row r="270" spans="1:4" ht="63" x14ac:dyDescent="0.25">
      <c r="A270" s="364" t="s">
        <v>546</v>
      </c>
      <c r="B270" s="365" t="s">
        <v>549</v>
      </c>
      <c r="C270" s="321"/>
      <c r="D270" s="331">
        <f>D271</f>
        <v>1</v>
      </c>
    </row>
    <row r="271" spans="1:4" ht="31.5" x14ac:dyDescent="0.25">
      <c r="A271" s="111" t="s">
        <v>212</v>
      </c>
      <c r="B271" s="365" t="s">
        <v>549</v>
      </c>
      <c r="C271" s="350">
        <v>200</v>
      </c>
      <c r="D271" s="331">
        <f>D272</f>
        <v>1</v>
      </c>
    </row>
    <row r="272" spans="1:4" ht="31.5" x14ac:dyDescent="0.25">
      <c r="A272" s="349" t="s">
        <v>213</v>
      </c>
      <c r="B272" s="365" t="s">
        <v>549</v>
      </c>
      <c r="C272" s="352">
        <v>240</v>
      </c>
      <c r="D272" s="331">
        <v>1</v>
      </c>
    </row>
    <row r="273" spans="1:4" ht="101.25" customHeight="1" x14ac:dyDescent="0.25">
      <c r="A273" s="368" t="s">
        <v>547</v>
      </c>
      <c r="B273" s="365" t="s">
        <v>550</v>
      </c>
      <c r="C273" s="321"/>
      <c r="D273" s="331">
        <f>D274</f>
        <v>1</v>
      </c>
    </row>
    <row r="274" spans="1:4" ht="31.5" x14ac:dyDescent="0.25">
      <c r="A274" s="111" t="s">
        <v>212</v>
      </c>
      <c r="B274" s="365" t="s">
        <v>550</v>
      </c>
      <c r="C274" s="350">
        <v>200</v>
      </c>
      <c r="D274" s="331">
        <f>D275</f>
        <v>1</v>
      </c>
    </row>
    <row r="275" spans="1:4" ht="31.5" x14ac:dyDescent="0.25">
      <c r="A275" s="349" t="s">
        <v>213</v>
      </c>
      <c r="B275" s="365" t="s">
        <v>550</v>
      </c>
      <c r="C275" s="352">
        <v>240</v>
      </c>
      <c r="D275" s="331">
        <v>1</v>
      </c>
    </row>
    <row r="276" spans="1:4" ht="47.25" x14ac:dyDescent="0.25">
      <c r="A276" s="364" t="s">
        <v>552</v>
      </c>
      <c r="B276" s="365" t="s">
        <v>554</v>
      </c>
      <c r="C276" s="352"/>
      <c r="D276" s="331">
        <f>D277</f>
        <v>24.5</v>
      </c>
    </row>
    <row r="277" spans="1:4" ht="31.5" x14ac:dyDescent="0.25">
      <c r="A277" s="111" t="s">
        <v>212</v>
      </c>
      <c r="B277" s="365" t="s">
        <v>554</v>
      </c>
      <c r="C277" s="350">
        <v>200</v>
      </c>
      <c r="D277" s="331">
        <f>D278</f>
        <v>24.5</v>
      </c>
    </row>
    <row r="278" spans="1:4" ht="31.5" x14ac:dyDescent="0.25">
      <c r="A278" s="349" t="s">
        <v>213</v>
      </c>
      <c r="B278" s="365" t="s">
        <v>554</v>
      </c>
      <c r="C278" s="352">
        <v>240</v>
      </c>
      <c r="D278" s="331">
        <v>24.5</v>
      </c>
    </row>
    <row r="279" spans="1:4" ht="47.25" x14ac:dyDescent="0.25">
      <c r="A279" s="364" t="s">
        <v>553</v>
      </c>
      <c r="B279" s="365" t="s">
        <v>555</v>
      </c>
      <c r="C279" s="352"/>
      <c r="D279" s="331">
        <f>D280</f>
        <v>25</v>
      </c>
    </row>
    <row r="280" spans="1:4" ht="31.5" x14ac:dyDescent="0.25">
      <c r="A280" s="111" t="s">
        <v>212</v>
      </c>
      <c r="B280" s="365" t="s">
        <v>555</v>
      </c>
      <c r="C280" s="350">
        <v>200</v>
      </c>
      <c r="D280" s="331">
        <f>D281</f>
        <v>25</v>
      </c>
    </row>
    <row r="281" spans="1:4" ht="31.5" x14ac:dyDescent="0.25">
      <c r="A281" s="349" t="s">
        <v>213</v>
      </c>
      <c r="B281" s="365" t="s">
        <v>555</v>
      </c>
      <c r="C281" s="352">
        <v>240</v>
      </c>
      <c r="D281" s="331">
        <v>25</v>
      </c>
    </row>
    <row r="282" spans="1:4" ht="47.25" x14ac:dyDescent="0.25">
      <c r="A282" s="364" t="s">
        <v>576</v>
      </c>
      <c r="B282" s="365" t="s">
        <v>577</v>
      </c>
      <c r="C282" s="321"/>
      <c r="D282" s="331">
        <f>D283</f>
        <v>1.2</v>
      </c>
    </row>
    <row r="283" spans="1:4" ht="31.5" x14ac:dyDescent="0.25">
      <c r="A283" s="111" t="s">
        <v>212</v>
      </c>
      <c r="B283" s="365" t="s">
        <v>577</v>
      </c>
      <c r="C283" s="350">
        <v>200</v>
      </c>
      <c r="D283" s="331">
        <f>D284</f>
        <v>1.2</v>
      </c>
    </row>
    <row r="284" spans="1:4" ht="31.5" x14ac:dyDescent="0.25">
      <c r="A284" s="370" t="s">
        <v>213</v>
      </c>
      <c r="B284" s="365" t="s">
        <v>577</v>
      </c>
      <c r="C284" s="352">
        <v>240</v>
      </c>
      <c r="D284" s="331">
        <v>1.2</v>
      </c>
    </row>
    <row r="285" spans="1:4" ht="94.5" x14ac:dyDescent="0.25">
      <c r="A285" s="364" t="s">
        <v>574</v>
      </c>
      <c r="B285" s="365" t="s">
        <v>575</v>
      </c>
      <c r="C285" s="352"/>
      <c r="D285" s="331">
        <f t="shared" ref="D285:D286" si="6">D286</f>
        <v>150</v>
      </c>
    </row>
    <row r="286" spans="1:4" ht="31.5" x14ac:dyDescent="0.25">
      <c r="A286" s="111" t="s">
        <v>212</v>
      </c>
      <c r="B286" s="365" t="s">
        <v>575</v>
      </c>
      <c r="C286" s="350">
        <v>200</v>
      </c>
      <c r="D286" s="331">
        <f t="shared" si="6"/>
        <v>150</v>
      </c>
    </row>
    <row r="287" spans="1:4" ht="31.5" x14ac:dyDescent="0.25">
      <c r="A287" s="370" t="s">
        <v>213</v>
      </c>
      <c r="B287" s="365" t="s">
        <v>575</v>
      </c>
      <c r="C287" s="352">
        <v>240</v>
      </c>
      <c r="D287" s="331">
        <v>150</v>
      </c>
    </row>
    <row r="288" spans="1:4" ht="78.75" x14ac:dyDescent="0.25">
      <c r="A288" s="364" t="s">
        <v>578</v>
      </c>
      <c r="B288" s="365" t="s">
        <v>579</v>
      </c>
      <c r="C288" s="321"/>
      <c r="D288" s="331">
        <f>D289</f>
        <v>8</v>
      </c>
    </row>
    <row r="289" spans="1:4" ht="31.5" x14ac:dyDescent="0.25">
      <c r="A289" s="111" t="s">
        <v>212</v>
      </c>
      <c r="B289" s="365" t="s">
        <v>579</v>
      </c>
      <c r="C289" s="350">
        <v>200</v>
      </c>
      <c r="D289" s="331">
        <f>D290</f>
        <v>8</v>
      </c>
    </row>
    <row r="290" spans="1:4" ht="31.5" x14ac:dyDescent="0.25">
      <c r="A290" s="370" t="s">
        <v>213</v>
      </c>
      <c r="B290" s="365" t="s">
        <v>579</v>
      </c>
      <c r="C290" s="352">
        <v>240</v>
      </c>
      <c r="D290" s="331">
        <v>8</v>
      </c>
    </row>
    <row r="291" spans="1:4" ht="31.5" x14ac:dyDescent="0.25">
      <c r="A291" s="364" t="s">
        <v>548</v>
      </c>
      <c r="B291" s="365" t="s">
        <v>551</v>
      </c>
      <c r="C291" s="352"/>
      <c r="D291" s="331">
        <f>D292</f>
        <v>0.2</v>
      </c>
    </row>
    <row r="292" spans="1:4" ht="31.5" x14ac:dyDescent="0.25">
      <c r="A292" s="111" t="s">
        <v>212</v>
      </c>
      <c r="B292" s="365" t="s">
        <v>551</v>
      </c>
      <c r="C292" s="350">
        <v>200</v>
      </c>
      <c r="D292" s="331">
        <f>D293</f>
        <v>0.2</v>
      </c>
    </row>
    <row r="293" spans="1:4" ht="31.5" x14ac:dyDescent="0.25">
      <c r="A293" s="349" t="s">
        <v>213</v>
      </c>
      <c r="B293" s="365" t="s">
        <v>551</v>
      </c>
      <c r="C293" s="352">
        <v>240</v>
      </c>
      <c r="D293" s="331">
        <v>0.2</v>
      </c>
    </row>
    <row r="294" spans="1:4" ht="236.25" x14ac:dyDescent="0.25">
      <c r="A294" s="364" t="s">
        <v>572</v>
      </c>
      <c r="B294" s="365" t="s">
        <v>573</v>
      </c>
      <c r="C294" s="321"/>
      <c r="D294" s="331">
        <f t="shared" ref="D294:D295" si="7">D295</f>
        <v>138.1</v>
      </c>
    </row>
    <row r="295" spans="1:4" ht="31.5" x14ac:dyDescent="0.25">
      <c r="A295" s="111" t="s">
        <v>212</v>
      </c>
      <c r="B295" s="365" t="s">
        <v>573</v>
      </c>
      <c r="C295" s="350">
        <v>200</v>
      </c>
      <c r="D295" s="331">
        <f t="shared" si="7"/>
        <v>138.1</v>
      </c>
    </row>
    <row r="296" spans="1:4" ht="31.5" x14ac:dyDescent="0.25">
      <c r="A296" s="370" t="s">
        <v>213</v>
      </c>
      <c r="B296" s="365" t="s">
        <v>573</v>
      </c>
      <c r="C296" s="352">
        <v>240</v>
      </c>
      <c r="D296" s="331">
        <f>100.5+37.6</f>
        <v>138.1</v>
      </c>
    </row>
    <row r="297" spans="1:4" ht="63" x14ac:dyDescent="0.25">
      <c r="A297" s="368" t="s">
        <v>556</v>
      </c>
      <c r="B297" s="365" t="s">
        <v>558</v>
      </c>
      <c r="C297" s="352"/>
      <c r="D297" s="331">
        <f>D298</f>
        <v>10</v>
      </c>
    </row>
    <row r="298" spans="1:4" ht="31.5" x14ac:dyDescent="0.25">
      <c r="A298" s="111" t="s">
        <v>212</v>
      </c>
      <c r="B298" s="365" t="s">
        <v>558</v>
      </c>
      <c r="C298" s="350">
        <v>200</v>
      </c>
      <c r="D298" s="331">
        <f>D299</f>
        <v>10</v>
      </c>
    </row>
    <row r="299" spans="1:4" ht="31.5" x14ac:dyDescent="0.25">
      <c r="A299" s="349" t="s">
        <v>213</v>
      </c>
      <c r="B299" s="365" t="s">
        <v>558</v>
      </c>
      <c r="C299" s="352">
        <v>240</v>
      </c>
      <c r="D299" s="331">
        <v>10</v>
      </c>
    </row>
    <row r="300" spans="1:4" ht="63" x14ac:dyDescent="0.25">
      <c r="A300" s="364" t="s">
        <v>557</v>
      </c>
      <c r="B300" s="365" t="s">
        <v>559</v>
      </c>
      <c r="C300" s="352"/>
      <c r="D300" s="331">
        <f>D301</f>
        <v>5</v>
      </c>
    </row>
    <row r="301" spans="1:4" ht="31.5" x14ac:dyDescent="0.25">
      <c r="A301" s="111" t="s">
        <v>212</v>
      </c>
      <c r="B301" s="365" t="s">
        <v>559</v>
      </c>
      <c r="C301" s="350">
        <v>200</v>
      </c>
      <c r="D301" s="331">
        <f>D302</f>
        <v>5</v>
      </c>
    </row>
    <row r="302" spans="1:4" ht="31.5" x14ac:dyDescent="0.25">
      <c r="A302" s="349" t="s">
        <v>213</v>
      </c>
      <c r="B302" s="365" t="s">
        <v>559</v>
      </c>
      <c r="C302" s="352">
        <v>240</v>
      </c>
      <c r="D302" s="331">
        <v>5</v>
      </c>
    </row>
    <row r="303" spans="1:4" ht="31.5" x14ac:dyDescent="0.25">
      <c r="A303" s="368" t="s">
        <v>562</v>
      </c>
      <c r="B303" s="369" t="s">
        <v>563</v>
      </c>
      <c r="C303" s="321"/>
      <c r="D303" s="331">
        <f>D304</f>
        <v>1</v>
      </c>
    </row>
    <row r="304" spans="1:4" ht="31.5" x14ac:dyDescent="0.25">
      <c r="A304" s="111" t="s">
        <v>212</v>
      </c>
      <c r="B304" s="369" t="s">
        <v>563</v>
      </c>
      <c r="C304" s="321">
        <v>200</v>
      </c>
      <c r="D304" s="331">
        <f>D305</f>
        <v>1</v>
      </c>
    </row>
    <row r="305" spans="1:5" ht="31.5" x14ac:dyDescent="0.25">
      <c r="A305" s="349" t="s">
        <v>213</v>
      </c>
      <c r="B305" s="369" t="s">
        <v>563</v>
      </c>
      <c r="C305" s="321">
        <v>240</v>
      </c>
      <c r="D305" s="331">
        <v>1</v>
      </c>
    </row>
    <row r="306" spans="1:5" ht="47.25" x14ac:dyDescent="0.25">
      <c r="A306" s="364" t="s">
        <v>568</v>
      </c>
      <c r="B306" s="365" t="s">
        <v>569</v>
      </c>
      <c r="C306" s="366"/>
      <c r="D306" s="331">
        <f>D307</f>
        <v>3</v>
      </c>
    </row>
    <row r="307" spans="1:5" ht="31.5" x14ac:dyDescent="0.25">
      <c r="A307" s="367" t="s">
        <v>212</v>
      </c>
      <c r="B307" s="365" t="s">
        <v>569</v>
      </c>
      <c r="C307" s="366">
        <v>200</v>
      </c>
      <c r="D307" s="331">
        <f>D308</f>
        <v>3</v>
      </c>
    </row>
    <row r="308" spans="1:5" ht="31.5" x14ac:dyDescent="0.25">
      <c r="A308" s="345" t="s">
        <v>213</v>
      </c>
      <c r="B308" s="365" t="s">
        <v>569</v>
      </c>
      <c r="C308" s="321">
        <v>240</v>
      </c>
      <c r="D308" s="331">
        <v>3</v>
      </c>
    </row>
    <row r="309" spans="1:5" ht="47.25" x14ac:dyDescent="0.25">
      <c r="A309" s="364" t="s">
        <v>560</v>
      </c>
      <c r="B309" s="365" t="s">
        <v>561</v>
      </c>
      <c r="C309" s="352"/>
      <c r="D309" s="331">
        <f t="shared" ref="D309:D310" si="8">D310</f>
        <v>4.0999999999999996</v>
      </c>
    </row>
    <row r="310" spans="1:5" ht="31.5" x14ac:dyDescent="0.25">
      <c r="A310" s="111" t="s">
        <v>212</v>
      </c>
      <c r="B310" s="365" t="s">
        <v>561</v>
      </c>
      <c r="C310" s="350">
        <v>200</v>
      </c>
      <c r="D310" s="331">
        <f t="shared" si="8"/>
        <v>4.0999999999999996</v>
      </c>
    </row>
    <row r="311" spans="1:5" ht="31.5" x14ac:dyDescent="0.25">
      <c r="A311" s="349" t="s">
        <v>213</v>
      </c>
      <c r="B311" s="365" t="s">
        <v>561</v>
      </c>
      <c r="C311" s="352">
        <v>240</v>
      </c>
      <c r="D311" s="331">
        <v>4.0999999999999996</v>
      </c>
    </row>
    <row r="312" spans="1:5" ht="33.75" customHeight="1" x14ac:dyDescent="0.25">
      <c r="A312" s="329" t="s">
        <v>470</v>
      </c>
      <c r="B312" s="330" t="s">
        <v>277</v>
      </c>
      <c r="C312" s="330"/>
      <c r="D312" s="331">
        <f>D313</f>
        <v>5.8</v>
      </c>
    </row>
    <row r="313" spans="1:5" ht="31.5" x14ac:dyDescent="0.25">
      <c r="A313" s="332" t="s">
        <v>219</v>
      </c>
      <c r="B313" s="330" t="s">
        <v>277</v>
      </c>
      <c r="C313" s="330">
        <v>600</v>
      </c>
      <c r="D313" s="331">
        <f>D314</f>
        <v>5.8</v>
      </c>
    </row>
    <row r="314" spans="1:5" x14ac:dyDescent="0.25">
      <c r="A314" s="332" t="s">
        <v>220</v>
      </c>
      <c r="B314" s="330" t="s">
        <v>277</v>
      </c>
      <c r="C314" s="330">
        <v>610</v>
      </c>
      <c r="D314" s="331">
        <f>6.6-0.8</f>
        <v>5.8</v>
      </c>
    </row>
    <row r="315" spans="1:5" ht="47.25" x14ac:dyDescent="0.25">
      <c r="A315" s="329" t="s">
        <v>242</v>
      </c>
      <c r="B315" s="330" t="s">
        <v>278</v>
      </c>
      <c r="C315" s="330"/>
      <c r="D315" s="331">
        <f>D316</f>
        <v>65.100000000000009</v>
      </c>
      <c r="E315" s="355"/>
    </row>
    <row r="316" spans="1:5" ht="31.5" x14ac:dyDescent="0.25">
      <c r="A316" s="332" t="s">
        <v>219</v>
      </c>
      <c r="B316" s="330" t="s">
        <v>278</v>
      </c>
      <c r="C316" s="330">
        <v>600</v>
      </c>
      <c r="D316" s="331">
        <f>D317</f>
        <v>65.100000000000009</v>
      </c>
      <c r="E316" s="355"/>
    </row>
    <row r="317" spans="1:5" x14ac:dyDescent="0.25">
      <c r="A317" s="332" t="s">
        <v>220</v>
      </c>
      <c r="B317" s="330" t="s">
        <v>278</v>
      </c>
      <c r="C317" s="330">
        <v>610</v>
      </c>
      <c r="D317" s="331">
        <f>74.4-9.3</f>
        <v>65.100000000000009</v>
      </c>
      <c r="E317" s="355" t="s">
        <v>474</v>
      </c>
    </row>
    <row r="318" spans="1:5" ht="31.5" x14ac:dyDescent="0.25">
      <c r="A318" s="335" t="s">
        <v>582</v>
      </c>
      <c r="B318" s="371" t="s">
        <v>583</v>
      </c>
      <c r="C318" s="371"/>
      <c r="D318" s="372">
        <v>100</v>
      </c>
      <c r="E318" s="355"/>
    </row>
    <row r="319" spans="1:5" ht="31.5" x14ac:dyDescent="0.25">
      <c r="A319" s="349" t="s">
        <v>219</v>
      </c>
      <c r="B319" s="358" t="s">
        <v>583</v>
      </c>
      <c r="C319" s="358">
        <v>600</v>
      </c>
      <c r="D319" s="359">
        <v>100</v>
      </c>
      <c r="E319" s="355"/>
    </row>
    <row r="320" spans="1:5" x14ac:dyDescent="0.25">
      <c r="A320" s="349" t="s">
        <v>220</v>
      </c>
      <c r="B320" s="358" t="s">
        <v>583</v>
      </c>
      <c r="C320" s="358">
        <v>610</v>
      </c>
      <c r="D320" s="359">
        <v>100</v>
      </c>
      <c r="E320" s="355"/>
    </row>
    <row r="321" spans="1:10" ht="31.5" x14ac:dyDescent="0.25">
      <c r="A321" s="373" t="s">
        <v>584</v>
      </c>
      <c r="B321" s="369" t="s">
        <v>585</v>
      </c>
      <c r="C321" s="321"/>
      <c r="D321" s="331">
        <f>D322</f>
        <v>600</v>
      </c>
      <c r="E321" s="355"/>
    </row>
    <row r="322" spans="1:10" ht="31.5" x14ac:dyDescent="0.25">
      <c r="A322" s="111" t="s">
        <v>212</v>
      </c>
      <c r="B322" s="369" t="s">
        <v>585</v>
      </c>
      <c r="C322" s="321">
        <v>200</v>
      </c>
      <c r="D322" s="331">
        <f>D323</f>
        <v>600</v>
      </c>
      <c r="E322" s="355"/>
    </row>
    <row r="323" spans="1:10" ht="31.5" x14ac:dyDescent="0.25">
      <c r="A323" s="349" t="s">
        <v>213</v>
      </c>
      <c r="B323" s="369" t="s">
        <v>585</v>
      </c>
      <c r="C323" s="321">
        <v>240</v>
      </c>
      <c r="D323" s="331">
        <v>600</v>
      </c>
      <c r="E323" s="355"/>
    </row>
    <row r="324" spans="1:10" s="328" customFormat="1" x14ac:dyDescent="0.25">
      <c r="A324" s="342" t="s">
        <v>206</v>
      </c>
      <c r="B324" s="339" t="s">
        <v>257</v>
      </c>
      <c r="C324" s="339"/>
      <c r="D324" s="327">
        <f>D325+D332+D346+D353+D361</f>
        <v>33084</v>
      </c>
      <c r="E324" s="347">
        <f>D326+D329+D333+D336</f>
        <v>16122.900000000001</v>
      </c>
      <c r="H324" s="347"/>
      <c r="I324" s="347"/>
      <c r="J324" s="347"/>
    </row>
    <row r="325" spans="1:10" x14ac:dyDescent="0.25">
      <c r="A325" s="332" t="s">
        <v>207</v>
      </c>
      <c r="B325" s="321" t="s">
        <v>454</v>
      </c>
      <c r="C325" s="321"/>
      <c r="D325" s="331">
        <f>D326+D330</f>
        <v>1175.8</v>
      </c>
    </row>
    <row r="326" spans="1:10" x14ac:dyDescent="0.25">
      <c r="A326" s="332" t="s">
        <v>388</v>
      </c>
      <c r="B326" s="321" t="s">
        <v>455</v>
      </c>
      <c r="C326" s="321"/>
      <c r="D326" s="331">
        <f>D327</f>
        <v>385</v>
      </c>
    </row>
    <row r="327" spans="1:10" ht="50.25" customHeight="1" x14ac:dyDescent="0.25">
      <c r="A327" s="332" t="s">
        <v>357</v>
      </c>
      <c r="B327" s="321" t="s">
        <v>455</v>
      </c>
      <c r="C327" s="321">
        <v>100</v>
      </c>
      <c r="D327" s="331">
        <f>D328</f>
        <v>385</v>
      </c>
    </row>
    <row r="328" spans="1:10" ht="21" customHeight="1" x14ac:dyDescent="0.25">
      <c r="A328" s="332" t="s">
        <v>208</v>
      </c>
      <c r="B328" s="321" t="s">
        <v>455</v>
      </c>
      <c r="C328" s="321">
        <v>120</v>
      </c>
      <c r="D328" s="331">
        <v>385</v>
      </c>
    </row>
    <row r="329" spans="1:10" x14ac:dyDescent="0.25">
      <c r="A329" s="332" t="s">
        <v>209</v>
      </c>
      <c r="B329" s="321" t="s">
        <v>389</v>
      </c>
      <c r="C329" s="321"/>
      <c r="D329" s="331">
        <f>D330</f>
        <v>790.8</v>
      </c>
    </row>
    <row r="330" spans="1:10" ht="49.5" customHeight="1" x14ac:dyDescent="0.25">
      <c r="A330" s="332" t="s">
        <v>357</v>
      </c>
      <c r="B330" s="321" t="s">
        <v>389</v>
      </c>
      <c r="C330" s="321">
        <v>100</v>
      </c>
      <c r="D330" s="331">
        <f>D331</f>
        <v>790.8</v>
      </c>
    </row>
    <row r="331" spans="1:10" ht="19.5" customHeight="1" x14ac:dyDescent="0.25">
      <c r="A331" s="332" t="s">
        <v>208</v>
      </c>
      <c r="B331" s="321" t="s">
        <v>389</v>
      </c>
      <c r="C331" s="321">
        <v>120</v>
      </c>
      <c r="D331" s="331">
        <f>786+4.8</f>
        <v>790.8</v>
      </c>
    </row>
    <row r="332" spans="1:10" x14ac:dyDescent="0.25">
      <c r="A332" s="329" t="s">
        <v>210</v>
      </c>
      <c r="B332" s="321" t="s">
        <v>373</v>
      </c>
      <c r="C332" s="321"/>
      <c r="D332" s="331">
        <f>D333+D336+D339+D342</f>
        <v>17185.599999999999</v>
      </c>
    </row>
    <row r="333" spans="1:10" x14ac:dyDescent="0.25">
      <c r="A333" s="332" t="s">
        <v>394</v>
      </c>
      <c r="B333" s="321" t="s">
        <v>395</v>
      </c>
      <c r="C333" s="321"/>
      <c r="D333" s="331">
        <f>D334</f>
        <v>899.9</v>
      </c>
    </row>
    <row r="334" spans="1:10" ht="51" customHeight="1" x14ac:dyDescent="0.25">
      <c r="A334" s="332" t="s">
        <v>357</v>
      </c>
      <c r="B334" s="321" t="s">
        <v>395</v>
      </c>
      <c r="C334" s="321">
        <v>100</v>
      </c>
      <c r="D334" s="331">
        <f>D335</f>
        <v>899.9</v>
      </c>
    </row>
    <row r="335" spans="1:10" ht="18.75" customHeight="1" x14ac:dyDescent="0.25">
      <c r="A335" s="332" t="s">
        <v>208</v>
      </c>
      <c r="B335" s="321" t="s">
        <v>395</v>
      </c>
      <c r="C335" s="321">
        <v>120</v>
      </c>
      <c r="D335" s="331">
        <f>853+46.9</f>
        <v>899.9</v>
      </c>
    </row>
    <row r="336" spans="1:10" x14ac:dyDescent="0.25">
      <c r="A336" s="329" t="s">
        <v>211</v>
      </c>
      <c r="B336" s="321" t="s">
        <v>258</v>
      </c>
      <c r="C336" s="321"/>
      <c r="D336" s="331">
        <f>D337</f>
        <v>14047.2</v>
      </c>
    </row>
    <row r="337" spans="1:4" ht="47.25" customHeight="1" x14ac:dyDescent="0.25">
      <c r="A337" s="332" t="s">
        <v>357</v>
      </c>
      <c r="B337" s="321" t="s">
        <v>258</v>
      </c>
      <c r="C337" s="321">
        <v>100</v>
      </c>
      <c r="D337" s="331">
        <f>D338</f>
        <v>14047.2</v>
      </c>
    </row>
    <row r="338" spans="1:4" ht="19.5" customHeight="1" x14ac:dyDescent="0.25">
      <c r="A338" s="332" t="s">
        <v>208</v>
      </c>
      <c r="B338" s="321" t="s">
        <v>258</v>
      </c>
      <c r="C338" s="321">
        <v>120</v>
      </c>
      <c r="D338" s="331">
        <f>9049.5+3484.7+1779.2+563-1600+406+364.8</f>
        <v>14047.2</v>
      </c>
    </row>
    <row r="339" spans="1:4" ht="31.5" x14ac:dyDescent="0.25">
      <c r="A339" s="332" t="s">
        <v>374</v>
      </c>
      <c r="B339" s="330" t="s">
        <v>520</v>
      </c>
      <c r="C339" s="330"/>
      <c r="D339" s="331">
        <f>D340</f>
        <v>1446</v>
      </c>
    </row>
    <row r="340" spans="1:4" x14ac:dyDescent="0.25">
      <c r="A340" s="332" t="s">
        <v>214</v>
      </c>
      <c r="B340" s="330" t="s">
        <v>520</v>
      </c>
      <c r="C340" s="330">
        <v>800</v>
      </c>
      <c r="D340" s="331">
        <f>D341</f>
        <v>1446</v>
      </c>
    </row>
    <row r="341" spans="1:4" x14ac:dyDescent="0.25">
      <c r="A341" s="374" t="s">
        <v>215</v>
      </c>
      <c r="B341" s="369" t="s">
        <v>520</v>
      </c>
      <c r="C341" s="369">
        <v>850</v>
      </c>
      <c r="D341" s="375">
        <f>14+1432</f>
        <v>1446</v>
      </c>
    </row>
    <row r="342" spans="1:4" ht="31.5" x14ac:dyDescent="0.25">
      <c r="A342" s="332" t="s">
        <v>469</v>
      </c>
      <c r="B342" s="330" t="s">
        <v>521</v>
      </c>
      <c r="C342" s="330"/>
      <c r="D342" s="331">
        <f>D343</f>
        <v>792.5</v>
      </c>
    </row>
    <row r="343" spans="1:4" x14ac:dyDescent="0.25">
      <c r="A343" s="332" t="s">
        <v>214</v>
      </c>
      <c r="B343" s="330" t="s">
        <v>521</v>
      </c>
      <c r="C343" s="330">
        <v>800</v>
      </c>
      <c r="D343" s="331">
        <f>D344+D345</f>
        <v>792.5</v>
      </c>
    </row>
    <row r="344" spans="1:4" x14ac:dyDescent="0.25">
      <c r="A344" s="376" t="s">
        <v>313</v>
      </c>
      <c r="B344" s="330" t="s">
        <v>521</v>
      </c>
      <c r="C344" s="369">
        <v>830</v>
      </c>
      <c r="D344" s="375">
        <f>242+300</f>
        <v>542</v>
      </c>
    </row>
    <row r="345" spans="1:4" x14ac:dyDescent="0.25">
      <c r="A345" s="374" t="s">
        <v>215</v>
      </c>
      <c r="B345" s="369" t="s">
        <v>521</v>
      </c>
      <c r="C345" s="369">
        <v>850</v>
      </c>
      <c r="D345" s="375">
        <f>50.5+200</f>
        <v>250.5</v>
      </c>
    </row>
    <row r="346" spans="1:4" x14ac:dyDescent="0.25">
      <c r="A346" s="332" t="s">
        <v>396</v>
      </c>
      <c r="B346" s="321" t="s">
        <v>465</v>
      </c>
      <c r="C346" s="339"/>
      <c r="D346" s="331">
        <f>D347+D350</f>
        <v>324</v>
      </c>
    </row>
    <row r="347" spans="1:4" x14ac:dyDescent="0.25">
      <c r="A347" s="332" t="s">
        <v>397</v>
      </c>
      <c r="B347" s="321" t="s">
        <v>526</v>
      </c>
      <c r="C347" s="339"/>
      <c r="D347" s="331">
        <f>D348</f>
        <v>30</v>
      </c>
    </row>
    <row r="348" spans="1:4" x14ac:dyDescent="0.25">
      <c r="A348" s="329" t="s">
        <v>214</v>
      </c>
      <c r="B348" s="321" t="s">
        <v>526</v>
      </c>
      <c r="C348" s="350">
        <v>800</v>
      </c>
      <c r="D348" s="331">
        <f>D349</f>
        <v>30</v>
      </c>
    </row>
    <row r="349" spans="1:4" x14ac:dyDescent="0.25">
      <c r="A349" s="349" t="s">
        <v>398</v>
      </c>
      <c r="B349" s="321" t="s">
        <v>526</v>
      </c>
      <c r="C349" s="352">
        <v>870</v>
      </c>
      <c r="D349" s="331">
        <v>30</v>
      </c>
    </row>
    <row r="350" spans="1:4" x14ac:dyDescent="0.25">
      <c r="A350" s="374" t="s">
        <v>543</v>
      </c>
      <c r="B350" s="369" t="s">
        <v>544</v>
      </c>
      <c r="C350" s="369"/>
      <c r="D350" s="375">
        <f>D351</f>
        <v>294</v>
      </c>
    </row>
    <row r="351" spans="1:4" x14ac:dyDescent="0.25">
      <c r="A351" s="332" t="s">
        <v>214</v>
      </c>
      <c r="B351" s="369" t="s">
        <v>544</v>
      </c>
      <c r="C351" s="330">
        <v>800</v>
      </c>
      <c r="D351" s="375">
        <f>D352</f>
        <v>294</v>
      </c>
    </row>
    <row r="352" spans="1:4" x14ac:dyDescent="0.25">
      <c r="A352" s="374" t="s">
        <v>398</v>
      </c>
      <c r="B352" s="369" t="s">
        <v>544</v>
      </c>
      <c r="C352" s="330">
        <v>870</v>
      </c>
      <c r="D352" s="375">
        <v>294</v>
      </c>
    </row>
    <row r="353" spans="1:4" x14ac:dyDescent="0.25">
      <c r="A353" s="332" t="s">
        <v>483</v>
      </c>
      <c r="B353" s="321" t="s">
        <v>482</v>
      </c>
      <c r="C353" s="352"/>
      <c r="D353" s="331">
        <f>D354</f>
        <v>350</v>
      </c>
    </row>
    <row r="354" spans="1:4" x14ac:dyDescent="0.25">
      <c r="A354" s="332" t="s">
        <v>425</v>
      </c>
      <c r="B354" s="321" t="s">
        <v>462</v>
      </c>
      <c r="C354" s="339"/>
      <c r="D354" s="331">
        <f>D355+D358</f>
        <v>350</v>
      </c>
    </row>
    <row r="355" spans="1:4" ht="31.5" x14ac:dyDescent="0.25">
      <c r="A355" s="332" t="s">
        <v>426</v>
      </c>
      <c r="B355" s="321" t="s">
        <v>463</v>
      </c>
      <c r="C355" s="321"/>
      <c r="D355" s="331">
        <f>D356</f>
        <v>50</v>
      </c>
    </row>
    <row r="356" spans="1:4" ht="32.25" customHeight="1" x14ac:dyDescent="0.25">
      <c r="A356" s="332" t="s">
        <v>212</v>
      </c>
      <c r="B356" s="321" t="s">
        <v>463</v>
      </c>
      <c r="C356" s="321">
        <v>200</v>
      </c>
      <c r="D356" s="331">
        <f>D357</f>
        <v>50</v>
      </c>
    </row>
    <row r="357" spans="1:4" s="328" customFormat="1" ht="31.5" x14ac:dyDescent="0.25">
      <c r="A357" s="332" t="s">
        <v>213</v>
      </c>
      <c r="B357" s="321" t="s">
        <v>463</v>
      </c>
      <c r="C357" s="321">
        <v>240</v>
      </c>
      <c r="D357" s="331">
        <v>50</v>
      </c>
    </row>
    <row r="358" spans="1:4" s="328" customFormat="1" ht="31.5" x14ac:dyDescent="0.25">
      <c r="A358" s="332" t="s">
        <v>484</v>
      </c>
      <c r="B358" s="321" t="s">
        <v>485</v>
      </c>
      <c r="C358" s="321"/>
      <c r="D358" s="377">
        <f>D359</f>
        <v>300</v>
      </c>
    </row>
    <row r="359" spans="1:4" s="328" customFormat="1" ht="31.5" x14ac:dyDescent="0.25">
      <c r="A359" s="332" t="s">
        <v>212</v>
      </c>
      <c r="B359" s="321" t="s">
        <v>485</v>
      </c>
      <c r="C359" s="321">
        <v>200</v>
      </c>
      <c r="D359" s="377">
        <f>D360</f>
        <v>300</v>
      </c>
    </row>
    <row r="360" spans="1:4" s="328" customFormat="1" ht="31.5" x14ac:dyDescent="0.25">
      <c r="A360" s="332" t="s">
        <v>213</v>
      </c>
      <c r="B360" s="321" t="s">
        <v>485</v>
      </c>
      <c r="C360" s="321">
        <v>240</v>
      </c>
      <c r="D360" s="377">
        <v>300</v>
      </c>
    </row>
    <row r="361" spans="1:4" s="328" customFormat="1" x14ac:dyDescent="0.25">
      <c r="A361" s="368" t="s">
        <v>594</v>
      </c>
      <c r="B361" s="366" t="s">
        <v>595</v>
      </c>
      <c r="C361" s="366"/>
      <c r="D361" s="377">
        <f>D362+D365+D368</f>
        <v>14048.6</v>
      </c>
    </row>
    <row r="362" spans="1:4" ht="31.5" x14ac:dyDescent="0.25">
      <c r="A362" s="378" t="s">
        <v>421</v>
      </c>
      <c r="B362" s="321" t="s">
        <v>422</v>
      </c>
      <c r="C362" s="321"/>
      <c r="D362" s="377">
        <f>D363</f>
        <v>12804.9</v>
      </c>
    </row>
    <row r="363" spans="1:4" ht="17.25" customHeight="1" x14ac:dyDescent="0.25">
      <c r="A363" s="379" t="s">
        <v>212</v>
      </c>
      <c r="B363" s="321" t="s">
        <v>422</v>
      </c>
      <c r="C363" s="321">
        <v>200</v>
      </c>
      <c r="D363" s="377">
        <f>D364</f>
        <v>12804.9</v>
      </c>
    </row>
    <row r="364" spans="1:4" ht="31.5" x14ac:dyDescent="0.25">
      <c r="A364" s="345" t="s">
        <v>213</v>
      </c>
      <c r="B364" s="380" t="s">
        <v>422</v>
      </c>
      <c r="C364" s="380">
        <v>240</v>
      </c>
      <c r="D364" s="331">
        <f>2458.6+6500+4090-243.7</f>
        <v>12804.9</v>
      </c>
    </row>
    <row r="365" spans="1:4" ht="47.25" x14ac:dyDescent="0.25">
      <c r="A365" s="378" t="s">
        <v>592</v>
      </c>
      <c r="B365" s="321" t="s">
        <v>593</v>
      </c>
      <c r="C365" s="321"/>
      <c r="D365" s="377">
        <f>D366</f>
        <v>1000</v>
      </c>
    </row>
    <row r="366" spans="1:4" x14ac:dyDescent="0.25">
      <c r="A366" s="332" t="s">
        <v>214</v>
      </c>
      <c r="B366" s="321" t="s">
        <v>593</v>
      </c>
      <c r="C366" s="321">
        <v>800</v>
      </c>
      <c r="D366" s="377">
        <f>D367</f>
        <v>1000</v>
      </c>
    </row>
    <row r="367" spans="1:4" x14ac:dyDescent="0.25">
      <c r="A367" s="333" t="s">
        <v>313</v>
      </c>
      <c r="B367" s="380" t="s">
        <v>593</v>
      </c>
      <c r="C367" s="380">
        <v>830</v>
      </c>
      <c r="D367" s="331">
        <v>1000</v>
      </c>
    </row>
    <row r="368" spans="1:4" ht="47.25" x14ac:dyDescent="0.25">
      <c r="A368" s="376" t="s">
        <v>607</v>
      </c>
      <c r="B368" s="352" t="s">
        <v>608</v>
      </c>
      <c r="C368" s="358"/>
      <c r="D368" s="372">
        <v>243.7</v>
      </c>
    </row>
    <row r="369" spans="1:4" ht="31.5" x14ac:dyDescent="0.25">
      <c r="A369" s="376" t="s">
        <v>212</v>
      </c>
      <c r="B369" s="352" t="s">
        <v>608</v>
      </c>
      <c r="C369" s="358">
        <v>200</v>
      </c>
      <c r="D369" s="359">
        <v>243.7</v>
      </c>
    </row>
    <row r="370" spans="1:4" ht="31.5" x14ac:dyDescent="0.25">
      <c r="A370" s="376" t="s">
        <v>213</v>
      </c>
      <c r="B370" s="352" t="s">
        <v>608</v>
      </c>
      <c r="C370" s="358">
        <v>240</v>
      </c>
      <c r="D370" s="359">
        <v>243.7</v>
      </c>
    </row>
    <row r="371" spans="1:4" s="328" customFormat="1" x14ac:dyDescent="0.25">
      <c r="A371" s="342" t="s">
        <v>19</v>
      </c>
      <c r="B371" s="339" t="s">
        <v>260</v>
      </c>
      <c r="C371" s="339"/>
      <c r="D371" s="327">
        <f>D372+D380+D377</f>
        <v>21539.200000000001</v>
      </c>
    </row>
    <row r="372" spans="1:4" x14ac:dyDescent="0.25">
      <c r="A372" s="332" t="s">
        <v>356</v>
      </c>
      <c r="B372" s="321" t="s">
        <v>261</v>
      </c>
      <c r="C372" s="339"/>
      <c r="D372" s="331">
        <f>D373+D375</f>
        <v>21414.5</v>
      </c>
    </row>
    <row r="373" spans="1:4" ht="50.25" customHeight="1" x14ac:dyDescent="0.25">
      <c r="A373" s="335" t="s">
        <v>357</v>
      </c>
      <c r="B373" s="321" t="s">
        <v>261</v>
      </c>
      <c r="C373" s="350">
        <v>100</v>
      </c>
      <c r="D373" s="331">
        <f>D374</f>
        <v>19545.8</v>
      </c>
    </row>
    <row r="374" spans="1:4" x14ac:dyDescent="0.25">
      <c r="A374" s="349" t="s">
        <v>262</v>
      </c>
      <c r="B374" s="321" t="s">
        <v>261</v>
      </c>
      <c r="C374" s="352">
        <v>110</v>
      </c>
      <c r="D374" s="331">
        <f>18797.9+100+236.2+118.6+293.1</f>
        <v>19545.8</v>
      </c>
    </row>
    <row r="375" spans="1:4" ht="35.25" customHeight="1" x14ac:dyDescent="0.25">
      <c r="A375" s="343" t="s">
        <v>212</v>
      </c>
      <c r="B375" s="321" t="s">
        <v>261</v>
      </c>
      <c r="C375" s="352">
        <v>200</v>
      </c>
      <c r="D375" s="331">
        <f>D376</f>
        <v>1868.6999999999998</v>
      </c>
    </row>
    <row r="376" spans="1:4" ht="31.5" x14ac:dyDescent="0.25">
      <c r="A376" s="343" t="s">
        <v>213</v>
      </c>
      <c r="B376" s="321" t="s">
        <v>261</v>
      </c>
      <c r="C376" s="352">
        <v>240</v>
      </c>
      <c r="D376" s="331">
        <f>41.6+1221.5+440.1+36.2+109.3+20</f>
        <v>1868.6999999999998</v>
      </c>
    </row>
    <row r="377" spans="1:4" ht="31.5" x14ac:dyDescent="0.25">
      <c r="A377" s="329" t="s">
        <v>263</v>
      </c>
      <c r="B377" s="330" t="s">
        <v>522</v>
      </c>
      <c r="C377" s="330"/>
      <c r="D377" s="331">
        <f>D378</f>
        <v>81.900000000000006</v>
      </c>
    </row>
    <row r="378" spans="1:4" x14ac:dyDescent="0.25">
      <c r="A378" s="379" t="s">
        <v>214</v>
      </c>
      <c r="B378" s="330" t="s">
        <v>522</v>
      </c>
      <c r="C378" s="330">
        <v>800</v>
      </c>
      <c r="D378" s="331">
        <f>D379</f>
        <v>81.900000000000006</v>
      </c>
    </row>
    <row r="379" spans="1:4" x14ac:dyDescent="0.25">
      <c r="A379" s="332" t="s">
        <v>215</v>
      </c>
      <c r="B379" s="330" t="s">
        <v>522</v>
      </c>
      <c r="C379" s="330">
        <v>850</v>
      </c>
      <c r="D379" s="331">
        <v>81.900000000000006</v>
      </c>
    </row>
    <row r="380" spans="1:4" ht="31.5" x14ac:dyDescent="0.25">
      <c r="A380" s="381" t="s">
        <v>358</v>
      </c>
      <c r="B380" s="321" t="s">
        <v>523</v>
      </c>
      <c r="C380" s="352"/>
      <c r="D380" s="331">
        <f>D381</f>
        <v>42.8</v>
      </c>
    </row>
    <row r="381" spans="1:4" x14ac:dyDescent="0.25">
      <c r="A381" s="332" t="s">
        <v>214</v>
      </c>
      <c r="B381" s="321" t="s">
        <v>523</v>
      </c>
      <c r="C381" s="352">
        <v>800</v>
      </c>
      <c r="D381" s="331">
        <f>D383+D382</f>
        <v>42.8</v>
      </c>
    </row>
    <row r="382" spans="1:4" x14ac:dyDescent="0.25">
      <c r="A382" s="376" t="s">
        <v>313</v>
      </c>
      <c r="B382" s="371" t="s">
        <v>523</v>
      </c>
      <c r="C382" s="352">
        <v>830</v>
      </c>
      <c r="D382" s="331">
        <v>40</v>
      </c>
    </row>
    <row r="383" spans="1:4" x14ac:dyDescent="0.25">
      <c r="A383" s="332" t="s">
        <v>215</v>
      </c>
      <c r="B383" s="321" t="s">
        <v>523</v>
      </c>
      <c r="C383" s="352">
        <v>850</v>
      </c>
      <c r="D383" s="331">
        <v>2.8</v>
      </c>
    </row>
    <row r="384" spans="1:4" s="328" customFormat="1" x14ac:dyDescent="0.25">
      <c r="A384" s="344" t="s">
        <v>222</v>
      </c>
      <c r="B384" s="382" t="s">
        <v>375</v>
      </c>
      <c r="C384" s="382"/>
      <c r="D384" s="383">
        <f>D385</f>
        <v>250</v>
      </c>
    </row>
    <row r="385" spans="1:4" s="328" customFormat="1" x14ac:dyDescent="0.25">
      <c r="A385" s="332" t="s">
        <v>183</v>
      </c>
      <c r="B385" s="330" t="s">
        <v>525</v>
      </c>
      <c r="C385" s="330"/>
      <c r="D385" s="331">
        <f>D386</f>
        <v>250</v>
      </c>
    </row>
    <row r="386" spans="1:4" x14ac:dyDescent="0.25">
      <c r="A386" s="332" t="s">
        <v>223</v>
      </c>
      <c r="B386" s="330" t="s">
        <v>525</v>
      </c>
      <c r="C386" s="330">
        <v>700</v>
      </c>
      <c r="D386" s="331">
        <f>D387</f>
        <v>250</v>
      </c>
    </row>
    <row r="387" spans="1:4" x14ac:dyDescent="0.25">
      <c r="A387" s="332" t="s">
        <v>376</v>
      </c>
      <c r="B387" s="330" t="s">
        <v>525</v>
      </c>
      <c r="C387" s="330">
        <v>730</v>
      </c>
      <c r="D387" s="331">
        <v>250</v>
      </c>
    </row>
    <row r="388" spans="1:4" s="328" customFormat="1" ht="31.5" x14ac:dyDescent="0.25">
      <c r="A388" s="342" t="s">
        <v>442</v>
      </c>
      <c r="B388" s="339" t="s">
        <v>443</v>
      </c>
      <c r="C388" s="339"/>
      <c r="D388" s="327">
        <f>D389</f>
        <v>340.5</v>
      </c>
    </row>
    <row r="389" spans="1:4" ht="31.5" x14ac:dyDescent="0.25">
      <c r="A389" s="332" t="s">
        <v>171</v>
      </c>
      <c r="B389" s="321" t="s">
        <v>524</v>
      </c>
      <c r="C389" s="384"/>
      <c r="D389" s="331">
        <f>D390</f>
        <v>340.5</v>
      </c>
    </row>
    <row r="390" spans="1:4" x14ac:dyDescent="0.25">
      <c r="A390" s="332" t="s">
        <v>444</v>
      </c>
      <c r="B390" s="321" t="s">
        <v>524</v>
      </c>
      <c r="C390" s="363">
        <v>300</v>
      </c>
      <c r="D390" s="331">
        <f>D391</f>
        <v>340.5</v>
      </c>
    </row>
    <row r="391" spans="1:4" x14ac:dyDescent="0.25">
      <c r="A391" s="332" t="s">
        <v>226</v>
      </c>
      <c r="B391" s="321" t="s">
        <v>524</v>
      </c>
      <c r="C391" s="336">
        <v>310</v>
      </c>
      <c r="D391" s="331">
        <v>340.5</v>
      </c>
    </row>
    <row r="392" spans="1:4" s="328" customFormat="1" x14ac:dyDescent="0.25">
      <c r="A392" s="342" t="s">
        <v>297</v>
      </c>
      <c r="B392" s="339" t="s">
        <v>298</v>
      </c>
      <c r="C392" s="339"/>
      <c r="D392" s="327">
        <f>D393+D414+D426+D435</f>
        <v>50163.399999999994</v>
      </c>
    </row>
    <row r="393" spans="1:4" ht="31.5" x14ac:dyDescent="0.25">
      <c r="A393" s="332" t="s">
        <v>299</v>
      </c>
      <c r="B393" s="321" t="s">
        <v>300</v>
      </c>
      <c r="C393" s="321"/>
      <c r="D393" s="331">
        <f>D394+D403+D407</f>
        <v>17730.8</v>
      </c>
    </row>
    <row r="394" spans="1:4" ht="31.5" x14ac:dyDescent="0.25">
      <c r="A394" s="332" t="s">
        <v>301</v>
      </c>
      <c r="B394" s="321" t="s">
        <v>302</v>
      </c>
      <c r="C394" s="321"/>
      <c r="D394" s="331">
        <f>D395+D400</f>
        <v>16963.5</v>
      </c>
    </row>
    <row r="395" spans="1:4" ht="31.5" x14ac:dyDescent="0.25">
      <c r="A395" s="332" t="s">
        <v>303</v>
      </c>
      <c r="B395" s="321" t="s">
        <v>304</v>
      </c>
      <c r="C395" s="321"/>
      <c r="D395" s="331">
        <f>D396+D398</f>
        <v>2406.5</v>
      </c>
    </row>
    <row r="396" spans="1:4" ht="51.75" customHeight="1" x14ac:dyDescent="0.25">
      <c r="A396" s="332" t="s">
        <v>259</v>
      </c>
      <c r="B396" s="321" t="s">
        <v>304</v>
      </c>
      <c r="C396" s="321">
        <v>100</v>
      </c>
      <c r="D396" s="331">
        <f>D397</f>
        <v>1919.1</v>
      </c>
    </row>
    <row r="397" spans="1:4" x14ac:dyDescent="0.25">
      <c r="A397" s="349" t="s">
        <v>262</v>
      </c>
      <c r="B397" s="321" t="s">
        <v>304</v>
      </c>
      <c r="C397" s="321">
        <v>110</v>
      </c>
      <c r="D397" s="331">
        <v>1919.1</v>
      </c>
    </row>
    <row r="398" spans="1:4" ht="32.25" customHeight="1" x14ac:dyDescent="0.25">
      <c r="A398" s="332" t="s">
        <v>212</v>
      </c>
      <c r="B398" s="321" t="s">
        <v>304</v>
      </c>
      <c r="C398" s="321">
        <v>200</v>
      </c>
      <c r="D398" s="331">
        <f>D399</f>
        <v>487.4</v>
      </c>
    </row>
    <row r="399" spans="1:4" ht="31.5" x14ac:dyDescent="0.25">
      <c r="A399" s="333" t="s">
        <v>213</v>
      </c>
      <c r="B399" s="321" t="s">
        <v>304</v>
      </c>
      <c r="C399" s="321">
        <v>240</v>
      </c>
      <c r="D399" s="331">
        <f>442.4-10+55</f>
        <v>487.4</v>
      </c>
    </row>
    <row r="400" spans="1:4" ht="31.5" x14ac:dyDescent="0.25">
      <c r="A400" s="333" t="s">
        <v>305</v>
      </c>
      <c r="B400" s="321" t="s">
        <v>306</v>
      </c>
      <c r="C400" s="321"/>
      <c r="D400" s="331">
        <f>D401</f>
        <v>14556.999999999998</v>
      </c>
    </row>
    <row r="401" spans="1:4" ht="31.5" x14ac:dyDescent="0.25">
      <c r="A401" s="332" t="s">
        <v>219</v>
      </c>
      <c r="B401" s="330" t="s">
        <v>306</v>
      </c>
      <c r="C401" s="330">
        <v>600</v>
      </c>
      <c r="D401" s="331">
        <f>D402</f>
        <v>14556.999999999998</v>
      </c>
    </row>
    <row r="402" spans="1:4" x14ac:dyDescent="0.25">
      <c r="A402" s="332" t="s">
        <v>220</v>
      </c>
      <c r="B402" s="330" t="s">
        <v>306</v>
      </c>
      <c r="C402" s="330">
        <v>610</v>
      </c>
      <c r="D402" s="331">
        <f>9650.8+3222.9-40+121+384.7+80.8+1024.8+112</f>
        <v>14556.999999999998</v>
      </c>
    </row>
    <row r="403" spans="1:4" ht="33" customHeight="1" x14ac:dyDescent="0.25">
      <c r="A403" s="332" t="s">
        <v>307</v>
      </c>
      <c r="B403" s="330" t="s">
        <v>308</v>
      </c>
      <c r="C403" s="330"/>
      <c r="D403" s="331">
        <f>D404</f>
        <v>700</v>
      </c>
    </row>
    <row r="404" spans="1:4" ht="47.25" x14ac:dyDescent="0.25">
      <c r="A404" s="332" t="s">
        <v>309</v>
      </c>
      <c r="B404" s="330" t="s">
        <v>310</v>
      </c>
      <c r="C404" s="330"/>
      <c r="D404" s="331">
        <f>D405</f>
        <v>700</v>
      </c>
    </row>
    <row r="405" spans="1:4" ht="33.75" customHeight="1" x14ac:dyDescent="0.25">
      <c r="A405" s="332" t="s">
        <v>212</v>
      </c>
      <c r="B405" s="330" t="s">
        <v>310</v>
      </c>
      <c r="C405" s="330">
        <v>200</v>
      </c>
      <c r="D405" s="331">
        <f>D406</f>
        <v>700</v>
      </c>
    </row>
    <row r="406" spans="1:4" ht="31.5" x14ac:dyDescent="0.25">
      <c r="A406" s="333" t="s">
        <v>213</v>
      </c>
      <c r="B406" s="330" t="s">
        <v>310</v>
      </c>
      <c r="C406" s="330">
        <v>240</v>
      </c>
      <c r="D406" s="331">
        <v>700</v>
      </c>
    </row>
    <row r="407" spans="1:4" ht="31.5" x14ac:dyDescent="0.25">
      <c r="A407" s="329" t="s">
        <v>311</v>
      </c>
      <c r="B407" s="350" t="s">
        <v>527</v>
      </c>
      <c r="C407" s="330"/>
      <c r="D407" s="331">
        <f>D408+D411</f>
        <v>67.3</v>
      </c>
    </row>
    <row r="408" spans="1:4" ht="31.5" x14ac:dyDescent="0.25">
      <c r="A408" s="335" t="s">
        <v>312</v>
      </c>
      <c r="B408" s="350" t="s">
        <v>528</v>
      </c>
      <c r="C408" s="330"/>
      <c r="D408" s="331">
        <f>D409</f>
        <v>10</v>
      </c>
    </row>
    <row r="409" spans="1:4" x14ac:dyDescent="0.25">
      <c r="A409" s="379" t="s">
        <v>214</v>
      </c>
      <c r="B409" s="350" t="s">
        <v>528</v>
      </c>
      <c r="C409" s="330">
        <v>800</v>
      </c>
      <c r="D409" s="331">
        <f>D410</f>
        <v>10</v>
      </c>
    </row>
    <row r="410" spans="1:4" x14ac:dyDescent="0.25">
      <c r="A410" s="333" t="s">
        <v>313</v>
      </c>
      <c r="B410" s="350" t="s">
        <v>528</v>
      </c>
      <c r="C410" s="330">
        <v>830</v>
      </c>
      <c r="D410" s="331">
        <v>10</v>
      </c>
    </row>
    <row r="411" spans="1:4" ht="47.25" x14ac:dyDescent="0.25">
      <c r="A411" s="335" t="s">
        <v>314</v>
      </c>
      <c r="B411" s="350" t="s">
        <v>529</v>
      </c>
      <c r="C411" s="330"/>
      <c r="D411" s="331">
        <f>D412</f>
        <v>57.3</v>
      </c>
    </row>
    <row r="412" spans="1:4" ht="31.5" x14ac:dyDescent="0.25">
      <c r="A412" s="335" t="s">
        <v>219</v>
      </c>
      <c r="B412" s="350" t="s">
        <v>529</v>
      </c>
      <c r="C412" s="350">
        <v>600</v>
      </c>
      <c r="D412" s="331">
        <f>D413</f>
        <v>57.3</v>
      </c>
    </row>
    <row r="413" spans="1:4" x14ac:dyDescent="0.25">
      <c r="A413" s="349" t="s">
        <v>220</v>
      </c>
      <c r="B413" s="350" t="s">
        <v>529</v>
      </c>
      <c r="C413" s="352">
        <v>610</v>
      </c>
      <c r="D413" s="331">
        <f>40+17.3</f>
        <v>57.3</v>
      </c>
    </row>
    <row r="414" spans="1:4" ht="31.5" x14ac:dyDescent="0.25">
      <c r="A414" s="332" t="s">
        <v>334</v>
      </c>
      <c r="B414" s="330" t="s">
        <v>335</v>
      </c>
      <c r="C414" s="330"/>
      <c r="D414" s="331">
        <f>D415+D422</f>
        <v>18742.3</v>
      </c>
    </row>
    <row r="415" spans="1:4" ht="31.5" x14ac:dyDescent="0.25">
      <c r="A415" s="332" t="s">
        <v>336</v>
      </c>
      <c r="B415" s="330" t="s">
        <v>337</v>
      </c>
      <c r="C415" s="330"/>
      <c r="D415" s="331">
        <f>D416+D419</f>
        <v>16942.3</v>
      </c>
    </row>
    <row r="416" spans="1:4" ht="31.5" x14ac:dyDescent="0.25">
      <c r="A416" s="332" t="s">
        <v>338</v>
      </c>
      <c r="B416" s="330" t="s">
        <v>339</v>
      </c>
      <c r="C416" s="330"/>
      <c r="D416" s="331">
        <f>D417</f>
        <v>4686.7</v>
      </c>
    </row>
    <row r="417" spans="1:4" ht="33" customHeight="1" x14ac:dyDescent="0.25">
      <c r="A417" s="332" t="s">
        <v>212</v>
      </c>
      <c r="B417" s="330" t="s">
        <v>339</v>
      </c>
      <c r="C417" s="330">
        <v>200</v>
      </c>
      <c r="D417" s="331">
        <f>D418</f>
        <v>4686.7</v>
      </c>
    </row>
    <row r="418" spans="1:4" ht="31.5" x14ac:dyDescent="0.25">
      <c r="A418" s="333" t="s">
        <v>213</v>
      </c>
      <c r="B418" s="330" t="s">
        <v>339</v>
      </c>
      <c r="C418" s="330">
        <v>240</v>
      </c>
      <c r="D418" s="331">
        <f>4163.9+9.5+100+65.6+18.5+19.2+310</f>
        <v>4686.7</v>
      </c>
    </row>
    <row r="419" spans="1:4" ht="31.5" x14ac:dyDescent="0.25">
      <c r="A419" s="329" t="s">
        <v>545</v>
      </c>
      <c r="B419" s="330" t="s">
        <v>340</v>
      </c>
      <c r="C419" s="330"/>
      <c r="D419" s="331">
        <f>D420</f>
        <v>12255.6</v>
      </c>
    </row>
    <row r="420" spans="1:4" ht="31.5" x14ac:dyDescent="0.25">
      <c r="A420" s="332" t="s">
        <v>219</v>
      </c>
      <c r="B420" s="330" t="s">
        <v>340</v>
      </c>
      <c r="C420" s="330">
        <v>600</v>
      </c>
      <c r="D420" s="331">
        <f>D421</f>
        <v>12255.6</v>
      </c>
    </row>
    <row r="421" spans="1:4" x14ac:dyDescent="0.25">
      <c r="A421" s="332" t="s">
        <v>220</v>
      </c>
      <c r="B421" s="330" t="s">
        <v>340</v>
      </c>
      <c r="C421" s="330">
        <v>610</v>
      </c>
      <c r="D421" s="331">
        <f>9694.1+434.7+84.5+80+156.6+480.3+81.5+500+100+265.9+378</f>
        <v>12255.6</v>
      </c>
    </row>
    <row r="422" spans="1:4" ht="33.75" customHeight="1" x14ac:dyDescent="0.25">
      <c r="A422" s="329" t="s">
        <v>341</v>
      </c>
      <c r="B422" s="330" t="s">
        <v>342</v>
      </c>
      <c r="C422" s="330"/>
      <c r="D422" s="331">
        <f>D423</f>
        <v>1800</v>
      </c>
    </row>
    <row r="423" spans="1:4" ht="33.75" customHeight="1" x14ac:dyDescent="0.25">
      <c r="A423" s="329" t="s">
        <v>343</v>
      </c>
      <c r="B423" s="330" t="s">
        <v>344</v>
      </c>
      <c r="C423" s="330"/>
      <c r="D423" s="331">
        <f>D424</f>
        <v>1800</v>
      </c>
    </row>
    <row r="424" spans="1:4" ht="28.5" customHeight="1" x14ac:dyDescent="0.25">
      <c r="A424" s="332" t="s">
        <v>212</v>
      </c>
      <c r="B424" s="330" t="s">
        <v>344</v>
      </c>
      <c r="C424" s="330">
        <v>200</v>
      </c>
      <c r="D424" s="331">
        <f>D425</f>
        <v>1800</v>
      </c>
    </row>
    <row r="425" spans="1:4" ht="31.5" x14ac:dyDescent="0.25">
      <c r="A425" s="333" t="s">
        <v>213</v>
      </c>
      <c r="B425" s="330" t="s">
        <v>344</v>
      </c>
      <c r="C425" s="330">
        <v>240</v>
      </c>
      <c r="D425" s="331">
        <v>1800</v>
      </c>
    </row>
    <row r="426" spans="1:4" ht="31.5" x14ac:dyDescent="0.25">
      <c r="A426" s="329" t="s">
        <v>345</v>
      </c>
      <c r="B426" s="330" t="s">
        <v>346</v>
      </c>
      <c r="C426" s="330"/>
      <c r="D426" s="331">
        <f>D427</f>
        <v>12740.3</v>
      </c>
    </row>
    <row r="427" spans="1:4" ht="31.5" x14ac:dyDescent="0.25">
      <c r="A427" s="335" t="s">
        <v>538</v>
      </c>
      <c r="B427" s="350" t="s">
        <v>537</v>
      </c>
      <c r="C427" s="330"/>
      <c r="D427" s="331">
        <f>D428+D431</f>
        <v>12740.3</v>
      </c>
    </row>
    <row r="428" spans="1:4" ht="31.5" x14ac:dyDescent="0.25">
      <c r="A428" s="329" t="s">
        <v>231</v>
      </c>
      <c r="B428" s="330" t="s">
        <v>347</v>
      </c>
      <c r="C428" s="330"/>
      <c r="D428" s="331">
        <f>D429</f>
        <v>12708.3</v>
      </c>
    </row>
    <row r="429" spans="1:4" ht="31.5" x14ac:dyDescent="0.25">
      <c r="A429" s="332" t="s">
        <v>219</v>
      </c>
      <c r="B429" s="330" t="s">
        <v>347</v>
      </c>
      <c r="C429" s="330">
        <v>600</v>
      </c>
      <c r="D429" s="331">
        <f>D430</f>
        <v>12708.3</v>
      </c>
    </row>
    <row r="430" spans="1:4" x14ac:dyDescent="0.25">
      <c r="A430" s="332" t="s">
        <v>220</v>
      </c>
      <c r="B430" s="330" t="s">
        <v>347</v>
      </c>
      <c r="C430" s="330">
        <v>610</v>
      </c>
      <c r="D430" s="331">
        <f>8237-10+3396.3+15+177+225+143.9+524.1</f>
        <v>12708.3</v>
      </c>
    </row>
    <row r="431" spans="1:4" ht="31.5" x14ac:dyDescent="0.25">
      <c r="A431" s="332" t="s">
        <v>471</v>
      </c>
      <c r="B431" s="330" t="s">
        <v>530</v>
      </c>
      <c r="C431" s="330"/>
      <c r="D431" s="331">
        <f>D432</f>
        <v>32</v>
      </c>
    </row>
    <row r="432" spans="1:4" ht="47.25" x14ac:dyDescent="0.25">
      <c r="A432" s="329" t="s">
        <v>232</v>
      </c>
      <c r="B432" s="330" t="s">
        <v>531</v>
      </c>
      <c r="C432" s="330"/>
      <c r="D432" s="331">
        <f>D434</f>
        <v>32</v>
      </c>
    </row>
    <row r="433" spans="1:4" ht="31.5" x14ac:dyDescent="0.25">
      <c r="A433" s="332" t="s">
        <v>219</v>
      </c>
      <c r="B433" s="330" t="s">
        <v>531</v>
      </c>
      <c r="C433" s="330">
        <v>600</v>
      </c>
      <c r="D433" s="331">
        <f>D434</f>
        <v>32</v>
      </c>
    </row>
    <row r="434" spans="1:4" x14ac:dyDescent="0.25">
      <c r="A434" s="332" t="s">
        <v>220</v>
      </c>
      <c r="B434" s="330" t="s">
        <v>531</v>
      </c>
      <c r="C434" s="330">
        <v>610</v>
      </c>
      <c r="D434" s="331">
        <f>22+10</f>
        <v>32</v>
      </c>
    </row>
    <row r="435" spans="1:4" ht="31.5" x14ac:dyDescent="0.25">
      <c r="A435" s="329" t="s">
        <v>588</v>
      </c>
      <c r="B435" s="321" t="s">
        <v>586</v>
      </c>
      <c r="C435" s="352"/>
      <c r="D435" s="331">
        <f>D436</f>
        <v>950</v>
      </c>
    </row>
    <row r="436" spans="1:4" ht="31.5" x14ac:dyDescent="0.25">
      <c r="A436" s="329" t="s">
        <v>589</v>
      </c>
      <c r="B436" s="321" t="s">
        <v>587</v>
      </c>
      <c r="C436" s="352"/>
      <c r="D436" s="331">
        <f>D437</f>
        <v>950</v>
      </c>
    </row>
    <row r="437" spans="1:4" ht="31.5" x14ac:dyDescent="0.25">
      <c r="A437" s="349" t="s">
        <v>590</v>
      </c>
      <c r="B437" s="321" t="s">
        <v>587</v>
      </c>
      <c r="C437" s="352">
        <v>600</v>
      </c>
      <c r="D437" s="331">
        <f>D438</f>
        <v>950</v>
      </c>
    </row>
    <row r="438" spans="1:4" x14ac:dyDescent="0.25">
      <c r="A438" s="349" t="s">
        <v>591</v>
      </c>
      <c r="B438" s="321" t="s">
        <v>587</v>
      </c>
      <c r="C438" s="352">
        <v>620</v>
      </c>
      <c r="D438" s="331">
        <f>400+300+150+100</f>
        <v>950</v>
      </c>
    </row>
    <row r="439" spans="1:4" s="351" customFormat="1" ht="32.25" x14ac:dyDescent="0.3">
      <c r="A439" s="325" t="s">
        <v>233</v>
      </c>
      <c r="B439" s="326" t="s">
        <v>265</v>
      </c>
      <c r="C439" s="326"/>
      <c r="D439" s="327">
        <f>D440+D449</f>
        <v>24061.8</v>
      </c>
    </row>
    <row r="440" spans="1:4" s="328" customFormat="1" x14ac:dyDescent="0.25">
      <c r="A440" s="329" t="s">
        <v>234</v>
      </c>
      <c r="B440" s="330" t="s">
        <v>266</v>
      </c>
      <c r="C440" s="330"/>
      <c r="D440" s="331">
        <f>D441</f>
        <v>5007</v>
      </c>
    </row>
    <row r="441" spans="1:4" s="328" customFormat="1" x14ac:dyDescent="0.25">
      <c r="A441" s="329" t="s">
        <v>235</v>
      </c>
      <c r="B441" s="330" t="s">
        <v>267</v>
      </c>
      <c r="C441" s="330"/>
      <c r="D441" s="331">
        <f>D442</f>
        <v>5007</v>
      </c>
    </row>
    <row r="442" spans="1:4" s="328" customFormat="1" ht="31.5" x14ac:dyDescent="0.25">
      <c r="A442" s="329" t="s">
        <v>236</v>
      </c>
      <c r="B442" s="330" t="s">
        <v>268</v>
      </c>
      <c r="C442" s="330"/>
      <c r="D442" s="331">
        <f>D443</f>
        <v>5007</v>
      </c>
    </row>
    <row r="443" spans="1:4" ht="31.5" x14ac:dyDescent="0.25">
      <c r="A443" s="332" t="s">
        <v>219</v>
      </c>
      <c r="B443" s="330" t="s">
        <v>268</v>
      </c>
      <c r="C443" s="330">
        <v>600</v>
      </c>
      <c r="D443" s="331">
        <f>D444</f>
        <v>5007</v>
      </c>
    </row>
    <row r="444" spans="1:4" x14ac:dyDescent="0.25">
      <c r="A444" s="332" t="s">
        <v>220</v>
      </c>
      <c r="B444" s="330" t="s">
        <v>268</v>
      </c>
      <c r="C444" s="330">
        <v>610</v>
      </c>
      <c r="D444" s="331">
        <f>4791.7+215.3</f>
        <v>5007</v>
      </c>
    </row>
    <row r="445" spans="1:4" ht="31.5" x14ac:dyDescent="0.25">
      <c r="A445" s="345" t="s">
        <v>237</v>
      </c>
      <c r="B445" s="330" t="s">
        <v>532</v>
      </c>
      <c r="C445" s="330"/>
      <c r="D445" s="331">
        <f>D446</f>
        <v>14.4</v>
      </c>
    </row>
    <row r="446" spans="1:4" ht="47.25" x14ac:dyDescent="0.25">
      <c r="A446" s="329" t="s">
        <v>269</v>
      </c>
      <c r="B446" s="330" t="s">
        <v>533</v>
      </c>
      <c r="C446" s="330"/>
      <c r="D446" s="331">
        <f>D447</f>
        <v>14.4</v>
      </c>
    </row>
    <row r="447" spans="1:4" x14ac:dyDescent="0.25">
      <c r="A447" s="385" t="s">
        <v>214</v>
      </c>
      <c r="B447" s="330" t="s">
        <v>533</v>
      </c>
      <c r="C447" s="350">
        <v>800</v>
      </c>
      <c r="D447" s="331">
        <f>D448</f>
        <v>14.4</v>
      </c>
    </row>
    <row r="448" spans="1:4" x14ac:dyDescent="0.25">
      <c r="A448" s="349" t="s">
        <v>215</v>
      </c>
      <c r="B448" s="330" t="s">
        <v>533</v>
      </c>
      <c r="C448" s="352">
        <v>850</v>
      </c>
      <c r="D448" s="331">
        <v>14.4</v>
      </c>
    </row>
    <row r="449" spans="1:5" x14ac:dyDescent="0.25">
      <c r="A449" s="329" t="s">
        <v>238</v>
      </c>
      <c r="B449" s="330" t="s">
        <v>270</v>
      </c>
      <c r="C449" s="330"/>
      <c r="D449" s="331">
        <f>D450+D454</f>
        <v>19054.8</v>
      </c>
    </row>
    <row r="450" spans="1:5" ht="31.5" x14ac:dyDescent="0.25">
      <c r="A450" s="329" t="s">
        <v>239</v>
      </c>
      <c r="B450" s="330" t="s">
        <v>271</v>
      </c>
      <c r="C450" s="330"/>
      <c r="D450" s="331">
        <f>D451</f>
        <v>18989.2</v>
      </c>
    </row>
    <row r="451" spans="1:5" ht="31.5" x14ac:dyDescent="0.25">
      <c r="A451" s="329" t="s">
        <v>280</v>
      </c>
      <c r="B451" s="330" t="s">
        <v>281</v>
      </c>
      <c r="C451" s="330"/>
      <c r="D451" s="331">
        <f>D452</f>
        <v>18989.2</v>
      </c>
    </row>
    <row r="452" spans="1:5" ht="31.5" x14ac:dyDescent="0.25">
      <c r="A452" s="332" t="s">
        <v>219</v>
      </c>
      <c r="B452" s="330" t="s">
        <v>281</v>
      </c>
      <c r="C452" s="330">
        <v>600</v>
      </c>
      <c r="D452" s="331">
        <f>D453</f>
        <v>18989.2</v>
      </c>
    </row>
    <row r="453" spans="1:5" x14ac:dyDescent="0.25">
      <c r="A453" s="332" t="s">
        <v>220</v>
      </c>
      <c r="B453" s="330" t="s">
        <v>281</v>
      </c>
      <c r="C453" s="330">
        <v>610</v>
      </c>
      <c r="D453" s="331">
        <f>18574-10.5+425.7</f>
        <v>18989.2</v>
      </c>
    </row>
    <row r="454" spans="1:5" ht="31.5" x14ac:dyDescent="0.25">
      <c r="A454" s="335" t="s">
        <v>282</v>
      </c>
      <c r="B454" s="350" t="s">
        <v>534</v>
      </c>
      <c r="C454" s="330"/>
      <c r="D454" s="331">
        <f>D455</f>
        <v>65.599999999999994</v>
      </c>
    </row>
    <row r="455" spans="1:5" ht="47.25" x14ac:dyDescent="0.25">
      <c r="A455" s="349" t="s">
        <v>240</v>
      </c>
      <c r="B455" s="361" t="s">
        <v>535</v>
      </c>
      <c r="C455" s="330"/>
      <c r="D455" s="331">
        <f>D456</f>
        <v>65.599999999999994</v>
      </c>
    </row>
    <row r="456" spans="1:5" x14ac:dyDescent="0.25">
      <c r="A456" s="385" t="s">
        <v>214</v>
      </c>
      <c r="B456" s="361" t="s">
        <v>535</v>
      </c>
      <c r="C456" s="350">
        <v>800</v>
      </c>
      <c r="D456" s="331">
        <f>D457</f>
        <v>65.599999999999994</v>
      </c>
    </row>
    <row r="457" spans="1:5" x14ac:dyDescent="0.25">
      <c r="A457" s="349" t="s">
        <v>215</v>
      </c>
      <c r="B457" s="361" t="s">
        <v>535</v>
      </c>
      <c r="C457" s="352">
        <v>850</v>
      </c>
      <c r="D457" s="331">
        <v>65.599999999999994</v>
      </c>
      <c r="E457" s="355"/>
    </row>
    <row r="458" spans="1:5" s="328" customFormat="1" x14ac:dyDescent="0.25">
      <c r="A458" s="342" t="s">
        <v>448</v>
      </c>
      <c r="B458" s="339" t="s">
        <v>449</v>
      </c>
      <c r="C458" s="339"/>
      <c r="D458" s="327">
        <f t="shared" ref="D458:D461" si="9">D459</f>
        <v>229</v>
      </c>
    </row>
    <row r="459" spans="1:5" x14ac:dyDescent="0.25">
      <c r="A459" s="332" t="s">
        <v>450</v>
      </c>
      <c r="B459" s="321" t="s">
        <v>451</v>
      </c>
      <c r="C459" s="321"/>
      <c r="D459" s="331">
        <f t="shared" si="9"/>
        <v>229</v>
      </c>
    </row>
    <row r="460" spans="1:5" x14ac:dyDescent="0.25">
      <c r="A460" s="332" t="s">
        <v>452</v>
      </c>
      <c r="B460" s="321" t="s">
        <v>453</v>
      </c>
      <c r="C460" s="321"/>
      <c r="D460" s="331">
        <f t="shared" si="9"/>
        <v>229</v>
      </c>
    </row>
    <row r="461" spans="1:5" ht="33.75" customHeight="1" x14ac:dyDescent="0.25">
      <c r="A461" s="332" t="s">
        <v>214</v>
      </c>
      <c r="B461" s="321" t="s">
        <v>453</v>
      </c>
      <c r="C461" s="321">
        <v>800</v>
      </c>
      <c r="D461" s="331">
        <f t="shared" si="9"/>
        <v>229</v>
      </c>
    </row>
    <row r="462" spans="1:5" ht="31.5" x14ac:dyDescent="0.25">
      <c r="A462" s="357" t="s">
        <v>479</v>
      </c>
      <c r="B462" s="321" t="s">
        <v>453</v>
      </c>
      <c r="C462" s="321">
        <v>810</v>
      </c>
      <c r="D462" s="331">
        <f>80+149</f>
        <v>229</v>
      </c>
    </row>
    <row r="463" spans="1:5" s="328" customFormat="1" ht="31.5" x14ac:dyDescent="0.25">
      <c r="A463" s="386" t="s">
        <v>603</v>
      </c>
      <c r="B463" s="353" t="s">
        <v>604</v>
      </c>
      <c r="C463" s="339"/>
      <c r="D463" s="327">
        <f>D464+D467</f>
        <v>2848.7</v>
      </c>
    </row>
    <row r="464" spans="1:5" ht="63" x14ac:dyDescent="0.25">
      <c r="A464" s="332" t="s">
        <v>357</v>
      </c>
      <c r="B464" s="350" t="s">
        <v>604</v>
      </c>
      <c r="C464" s="321">
        <v>100</v>
      </c>
      <c r="D464" s="331">
        <f>D466+D465</f>
        <v>959.3</v>
      </c>
    </row>
    <row r="465" spans="1:7" x14ac:dyDescent="0.25">
      <c r="A465" s="349" t="s">
        <v>262</v>
      </c>
      <c r="B465" s="321" t="s">
        <v>604</v>
      </c>
      <c r="C465" s="352">
        <v>110</v>
      </c>
      <c r="D465" s="331">
        <f>166.9+34.8</f>
        <v>201.7</v>
      </c>
    </row>
    <row r="466" spans="1:7" ht="31.5" x14ac:dyDescent="0.25">
      <c r="A466" s="332" t="s">
        <v>208</v>
      </c>
      <c r="B466" s="350" t="s">
        <v>604</v>
      </c>
      <c r="C466" s="321">
        <v>120</v>
      </c>
      <c r="D466" s="331">
        <f>52.4+456.9+248.3</f>
        <v>757.59999999999991</v>
      </c>
    </row>
    <row r="467" spans="1:7" ht="31.5" x14ac:dyDescent="0.25">
      <c r="A467" s="335" t="s">
        <v>219</v>
      </c>
      <c r="B467" s="350" t="s">
        <v>604</v>
      </c>
      <c r="C467" s="321">
        <v>600</v>
      </c>
      <c r="D467" s="331">
        <f>D468</f>
        <v>1889.4</v>
      </c>
    </row>
    <row r="468" spans="1:7" x14ac:dyDescent="0.25">
      <c r="A468" s="349" t="s">
        <v>220</v>
      </c>
      <c r="B468" s="350" t="s">
        <v>604</v>
      </c>
      <c r="C468" s="321">
        <v>610</v>
      </c>
      <c r="D468" s="331">
        <f>431+406.8+104.2+168.8+778.6</f>
        <v>1889.4</v>
      </c>
    </row>
    <row r="469" spans="1:7" s="328" customFormat="1" x14ac:dyDescent="0.25">
      <c r="A469" s="325" t="s">
        <v>225</v>
      </c>
      <c r="B469" s="326"/>
      <c r="C469" s="326"/>
      <c r="D469" s="387">
        <f>D8+D26+D33+D38+D45+D50+D56+D61+D66+D71+D76+D86+D96+D91+D101+D108+D113+D118+D123+D128+D135+D140+D324+D371+D384+D388++D392+D439+D458+D81+D463</f>
        <v>348112.6</v>
      </c>
      <c r="E469" s="347"/>
      <c r="F469" s="347"/>
      <c r="G469" s="347"/>
    </row>
    <row r="470" spans="1:7" x14ac:dyDescent="0.25">
      <c r="D470" s="355"/>
    </row>
    <row r="471" spans="1:7" x14ac:dyDescent="0.25">
      <c r="E471" s="355"/>
      <c r="F471" s="355"/>
      <c r="G471" s="355"/>
    </row>
  </sheetData>
  <mergeCells count="8">
    <mergeCell ref="A1:D1"/>
    <mergeCell ref="A2:D2"/>
    <mergeCell ref="D5:D6"/>
    <mergeCell ref="A4:D4"/>
    <mergeCell ref="A5:A6"/>
    <mergeCell ref="B5:B6"/>
    <mergeCell ref="C5:C6"/>
    <mergeCell ref="A3:D3"/>
  </mergeCells>
  <pageMargins left="0.43307086614173229" right="0.39370078740157483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Ведом консолид 2014-2016</vt:lpstr>
      <vt:lpstr>распред консолид 2014-2016</vt:lpstr>
      <vt:lpstr>ведом консолид 2014</vt:lpstr>
      <vt:lpstr>распред консолид2014</vt:lpstr>
      <vt:lpstr>ведом без посел 2014-2016</vt:lpstr>
      <vt:lpstr>распред без посел 2014-2016</vt:lpstr>
      <vt:lpstr>2016г</vt:lpstr>
      <vt:lpstr>'2016г'!Область_печати</vt:lpstr>
      <vt:lpstr>'Ведом консолид 2014-2016'!Область_печати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2016-11-09T07:37:46Z</dcterms:modified>
</cp:coreProperties>
</file>